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A_PFL\BWSB\BWSB_O\Homepage\Downloads\"/>
    </mc:Choice>
  </mc:AlternateContent>
  <bookViews>
    <workbookView xWindow="2805" yWindow="0" windowWidth="27855" windowHeight="13905" tabRatio="708"/>
  </bookViews>
  <sheets>
    <sheet name="Anleitung" sheetId="20" r:id="rId1"/>
    <sheet name="Begr.-Rechner int. Prod." sheetId="2" r:id="rId2"/>
    <sheet name="Zusammenfassung int. Prod." sheetId="15" r:id="rId3"/>
    <sheet name="Begr.-Rechner BIO" sheetId="3" r:id="rId4"/>
    <sheet name="Zusammenfassung BIO" sheetId="17" r:id="rId5"/>
    <sheet name="Begrünungsliste 2023" sheetId="23" r:id="rId6"/>
    <sheet name="Anbauzeitpunkte" sheetId="6" r:id="rId7"/>
    <sheet name="Konventionell (2)" sheetId="10" state="hidden" r:id="rId8"/>
    <sheet name="BIO (2)" sheetId="18" state="hidden" r:id="rId9"/>
  </sheets>
  <definedNames>
    <definedName name="_xlnm.Print_Area" localSheetId="6">Anbauzeitpunkte!$A$1:$H$40</definedName>
    <definedName name="_xlnm.Print_Area" localSheetId="1">'Begr.-Rechner int. Prod.'!$A$1:$H$70</definedName>
    <definedName name="_xlnm.Print_Area" localSheetId="7">'Konventionell (2)'!$A$1:$H$69</definedName>
    <definedName name="_xlnm.Print_Area" localSheetId="4">'Zusammenfassung BIO'!$A$1:$G$27</definedName>
    <definedName name="_xlnm.Print_Area" localSheetId="2">'Zusammenfassung int. Prod.'!$A$1:$G$27</definedName>
    <definedName name="Einzelkulturen" localSheetId="7">'Konventionell (2)'!$A$3:$H$69</definedName>
    <definedName name="Einzelkulturen">'Begr.-Rechner int. Prod.'!$A$4:$H$70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0" l="1"/>
  <c r="E5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E54" i="10"/>
  <c r="E55" i="10"/>
  <c r="E56" i="10"/>
  <c r="E57" i="10"/>
  <c r="E58" i="10"/>
  <c r="E59" i="10"/>
  <c r="E60" i="10"/>
  <c r="E61" i="10"/>
  <c r="E62" i="10"/>
  <c r="F5" i="2" l="1"/>
  <c r="G5" i="2"/>
  <c r="H5" i="2"/>
  <c r="F6" i="2"/>
  <c r="G6" i="2"/>
  <c r="H6" i="2"/>
  <c r="F7" i="2"/>
  <c r="G7" i="2"/>
  <c r="H7" i="2"/>
  <c r="F8" i="2"/>
  <c r="G8" i="2"/>
  <c r="H8" i="2"/>
  <c r="F9" i="2"/>
  <c r="G9" i="2"/>
  <c r="H9" i="2"/>
  <c r="F10" i="2"/>
  <c r="G10" i="2"/>
  <c r="H10" i="2"/>
  <c r="F11" i="2"/>
  <c r="G11" i="2"/>
  <c r="H11" i="2"/>
  <c r="F12" i="2"/>
  <c r="G12" i="2"/>
  <c r="H12" i="2"/>
  <c r="F13" i="2"/>
  <c r="G13" i="2"/>
  <c r="H13" i="2"/>
  <c r="F14" i="2"/>
  <c r="G14" i="2"/>
  <c r="H14" i="2"/>
  <c r="F15" i="2"/>
  <c r="G15" i="2"/>
  <c r="H15" i="2"/>
  <c r="F16" i="2"/>
  <c r="G16" i="2"/>
  <c r="H16" i="2"/>
  <c r="F17" i="2"/>
  <c r="G17" i="2"/>
  <c r="H17" i="2"/>
  <c r="F18" i="2"/>
  <c r="G18" i="2"/>
  <c r="H18" i="2"/>
  <c r="F19" i="2"/>
  <c r="G19" i="2"/>
  <c r="H19" i="2"/>
  <c r="F20" i="2"/>
  <c r="G20" i="2"/>
  <c r="H20" i="2"/>
  <c r="F21" i="2"/>
  <c r="G21" i="2"/>
  <c r="H21" i="2"/>
  <c r="F22" i="2"/>
  <c r="G22" i="2"/>
  <c r="H22" i="2"/>
  <c r="F23" i="2"/>
  <c r="G23" i="2"/>
  <c r="H23" i="2"/>
  <c r="F24" i="2"/>
  <c r="G24" i="2"/>
  <c r="H24" i="2"/>
  <c r="F25" i="2"/>
  <c r="G25" i="2"/>
  <c r="H25" i="2"/>
  <c r="F26" i="2"/>
  <c r="G26" i="2"/>
  <c r="H26" i="2"/>
  <c r="F27" i="2"/>
  <c r="G27" i="2"/>
  <c r="H27" i="2"/>
  <c r="F28" i="2"/>
  <c r="G28" i="2"/>
  <c r="H28" i="2"/>
  <c r="F29" i="2"/>
  <c r="G29" i="2"/>
  <c r="H29" i="2"/>
  <c r="F30" i="2"/>
  <c r="G30" i="2"/>
  <c r="H30" i="2"/>
  <c r="F31" i="2"/>
  <c r="G31" i="2"/>
  <c r="H31" i="2"/>
  <c r="F32" i="2"/>
  <c r="G32" i="2"/>
  <c r="H32" i="2"/>
  <c r="F33" i="2"/>
  <c r="G33" i="2"/>
  <c r="H33" i="2"/>
  <c r="F34" i="2"/>
  <c r="G34" i="2"/>
  <c r="H34" i="2"/>
  <c r="F35" i="2"/>
  <c r="G35" i="2"/>
  <c r="H35" i="2"/>
  <c r="F36" i="2"/>
  <c r="G36" i="2"/>
  <c r="H36" i="2"/>
  <c r="F37" i="2"/>
  <c r="G37" i="2"/>
  <c r="H37" i="2"/>
  <c r="F38" i="2"/>
  <c r="G38" i="2"/>
  <c r="H38" i="2"/>
  <c r="F39" i="2"/>
  <c r="G39" i="2"/>
  <c r="H39" i="2"/>
  <c r="F40" i="2"/>
  <c r="G40" i="2"/>
  <c r="H40" i="2"/>
  <c r="F41" i="2"/>
  <c r="G41" i="2"/>
  <c r="H41" i="2"/>
  <c r="F42" i="2"/>
  <c r="G42" i="2"/>
  <c r="H42" i="2"/>
  <c r="F43" i="2"/>
  <c r="G43" i="2"/>
  <c r="H43" i="2"/>
  <c r="F44" i="2"/>
  <c r="G44" i="2"/>
  <c r="H44" i="2"/>
  <c r="F45" i="2"/>
  <c r="G45" i="2"/>
  <c r="H45" i="2"/>
  <c r="F46" i="2"/>
  <c r="G46" i="2"/>
  <c r="H46" i="2"/>
  <c r="F47" i="2"/>
  <c r="G47" i="2"/>
  <c r="H47" i="2"/>
  <c r="F48" i="2"/>
  <c r="G48" i="2"/>
  <c r="H48" i="2"/>
  <c r="F49" i="2"/>
  <c r="G49" i="2"/>
  <c r="H49" i="2"/>
  <c r="F50" i="2"/>
  <c r="G50" i="2"/>
  <c r="H50" i="2"/>
  <c r="F51" i="2"/>
  <c r="G51" i="2"/>
  <c r="H51" i="2"/>
  <c r="F52" i="2"/>
  <c r="G52" i="2"/>
  <c r="H52" i="2"/>
  <c r="F53" i="2"/>
  <c r="G53" i="2"/>
  <c r="H53" i="2"/>
  <c r="F54" i="2"/>
  <c r="G54" i="2"/>
  <c r="H54" i="2"/>
  <c r="F55" i="2"/>
  <c r="G55" i="2"/>
  <c r="H55" i="2"/>
  <c r="F56" i="2"/>
  <c r="G56" i="2"/>
  <c r="H56" i="2"/>
  <c r="F57" i="2"/>
  <c r="G57" i="2"/>
  <c r="H57" i="2"/>
  <c r="F58" i="2"/>
  <c r="G58" i="2"/>
  <c r="H58" i="2"/>
  <c r="F59" i="2"/>
  <c r="G59" i="2"/>
  <c r="H59" i="2"/>
  <c r="F60" i="2"/>
  <c r="G60" i="2"/>
  <c r="H60" i="2"/>
  <c r="F61" i="2"/>
  <c r="G61" i="2"/>
  <c r="H61" i="2"/>
  <c r="F62" i="2"/>
  <c r="G62" i="2"/>
  <c r="H62" i="2"/>
  <c r="F63" i="2"/>
  <c r="G63" i="2"/>
  <c r="H63" i="2"/>
  <c r="A4" i="17" l="1"/>
  <c r="E3" i="17" l="1"/>
  <c r="M30" i="18" l="1"/>
  <c r="M31" i="18"/>
  <c r="M32" i="18"/>
  <c r="M33" i="18"/>
  <c r="M34" i="18"/>
  <c r="M35" i="18"/>
  <c r="M29" i="18"/>
  <c r="I4" i="18" l="1"/>
  <c r="I5" i="18"/>
  <c r="I6" i="18"/>
  <c r="I7" i="18"/>
  <c r="I8" i="18"/>
  <c r="I9" i="18"/>
  <c r="I10" i="18"/>
  <c r="I11" i="18"/>
  <c r="I12" i="18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E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E19" i="18"/>
  <c r="E20" i="18"/>
  <c r="E21" i="18"/>
  <c r="E22" i="18"/>
  <c r="E23" i="18"/>
  <c r="E24" i="18"/>
  <c r="E25" i="18"/>
  <c r="E26" i="18"/>
  <c r="E27" i="18"/>
  <c r="E28" i="18"/>
  <c r="E29" i="18"/>
  <c r="E30" i="18"/>
  <c r="E31" i="18"/>
  <c r="E32" i="18"/>
  <c r="E33" i="18"/>
  <c r="E34" i="18"/>
  <c r="E35" i="18"/>
  <c r="D4" i="18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D26" i="18"/>
  <c r="D27" i="18"/>
  <c r="D28" i="18"/>
  <c r="D30" i="18"/>
  <c r="D31" i="18"/>
  <c r="D32" i="18"/>
  <c r="D33" i="18"/>
  <c r="D34" i="18"/>
  <c r="D35" i="18"/>
  <c r="C4" i="18"/>
  <c r="C5" i="18"/>
  <c r="C6" i="18"/>
  <c r="C7" i="18"/>
  <c r="C8" i="18"/>
  <c r="C9" i="18"/>
  <c r="C10" i="18"/>
  <c r="C11" i="18"/>
  <c r="C12" i="18"/>
  <c r="C13" i="18"/>
  <c r="C14" i="18"/>
  <c r="C15" i="18"/>
  <c r="C16" i="18"/>
  <c r="C17" i="18"/>
  <c r="C18" i="18"/>
  <c r="C19" i="18"/>
  <c r="C20" i="18"/>
  <c r="C21" i="18"/>
  <c r="C22" i="18"/>
  <c r="C23" i="18"/>
  <c r="C24" i="18"/>
  <c r="C25" i="18"/>
  <c r="C26" i="18"/>
  <c r="C27" i="18"/>
  <c r="C28" i="18"/>
  <c r="C29" i="18"/>
  <c r="C30" i="18"/>
  <c r="C31" i="18"/>
  <c r="C32" i="18"/>
  <c r="C33" i="18"/>
  <c r="C34" i="18"/>
  <c r="C35" i="18"/>
  <c r="B29" i="18"/>
  <c r="B30" i="18"/>
  <c r="B31" i="18"/>
  <c r="B32" i="18"/>
  <c r="B33" i="18"/>
  <c r="B34" i="18"/>
  <c r="B35" i="18"/>
  <c r="A29" i="18"/>
  <c r="A30" i="18"/>
  <c r="A31" i="18"/>
  <c r="A32" i="18"/>
  <c r="A33" i="18"/>
  <c r="A34" i="18"/>
  <c r="A35" i="18"/>
  <c r="B4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B28" i="18"/>
  <c r="B3" i="18"/>
  <c r="A4" i="18"/>
  <c r="A5" i="18"/>
  <c r="A6" i="18"/>
  <c r="A7" i="18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3" i="18"/>
  <c r="I3" i="18"/>
  <c r="M64" i="10"/>
  <c r="M65" i="10"/>
  <c r="M66" i="10"/>
  <c r="M67" i="10"/>
  <c r="M68" i="10"/>
  <c r="M69" i="10"/>
  <c r="M63" i="10"/>
  <c r="S3" i="10" a="1"/>
  <c r="D29" i="18" l="1"/>
  <c r="O57" i="10"/>
  <c r="O58" i="10"/>
  <c r="O59" i="10"/>
  <c r="O60" i="10"/>
  <c r="D19" i="10"/>
  <c r="C4" i="10"/>
  <c r="C5" i="10"/>
  <c r="C6" i="10"/>
  <c r="D6" i="10" s="1"/>
  <c r="C7" i="10"/>
  <c r="C8" i="10"/>
  <c r="C9" i="10"/>
  <c r="C10" i="10"/>
  <c r="C11" i="10"/>
  <c r="C12" i="10"/>
  <c r="C13" i="10"/>
  <c r="C14" i="10"/>
  <c r="C15" i="10"/>
  <c r="C16" i="10"/>
  <c r="C17" i="10"/>
  <c r="D17" i="10" s="1"/>
  <c r="C18" i="10"/>
  <c r="D18" i="10" s="1"/>
  <c r="C19" i="10"/>
  <c r="C20" i="10"/>
  <c r="C21" i="10"/>
  <c r="C22" i="10"/>
  <c r="D22" i="10" s="1"/>
  <c r="C23" i="10"/>
  <c r="C24" i="10"/>
  <c r="C25" i="10"/>
  <c r="C26" i="10"/>
  <c r="C27" i="10"/>
  <c r="C28" i="10"/>
  <c r="C29" i="10"/>
  <c r="C30" i="10"/>
  <c r="C31" i="10"/>
  <c r="C32" i="10"/>
  <c r="D32" i="10" s="1"/>
  <c r="C33" i="10"/>
  <c r="C34" i="10"/>
  <c r="C35" i="10"/>
  <c r="D35" i="10" s="1"/>
  <c r="C36" i="10"/>
  <c r="C37" i="10"/>
  <c r="C38" i="10"/>
  <c r="D38" i="10" s="1"/>
  <c r="C39" i="10"/>
  <c r="C40" i="10"/>
  <c r="C41" i="10"/>
  <c r="C42" i="10"/>
  <c r="C43" i="10"/>
  <c r="C44" i="10"/>
  <c r="C45" i="10"/>
  <c r="C46" i="10"/>
  <c r="C47" i="10"/>
  <c r="C48" i="10"/>
  <c r="C49" i="10"/>
  <c r="D49" i="10" s="1"/>
  <c r="C50" i="10"/>
  <c r="C51" i="10"/>
  <c r="D51" i="10" s="1"/>
  <c r="C52" i="10"/>
  <c r="C53" i="10"/>
  <c r="C54" i="10"/>
  <c r="D54" i="10" s="1"/>
  <c r="C55" i="10"/>
  <c r="C56" i="10"/>
  <c r="C57" i="10"/>
  <c r="C58" i="10"/>
  <c r="C59" i="10"/>
  <c r="C60" i="10"/>
  <c r="C61" i="10"/>
  <c r="C62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3" i="10"/>
  <c r="B24" i="10"/>
  <c r="B25" i="10"/>
  <c r="B26" i="10"/>
  <c r="B27" i="10"/>
  <c r="B28" i="10"/>
  <c r="B29" i="10"/>
  <c r="B30" i="10"/>
  <c r="D30" i="10" s="1"/>
  <c r="B31" i="10"/>
  <c r="D31" i="10" s="1"/>
  <c r="B32" i="10"/>
  <c r="B33" i="10"/>
  <c r="B34" i="10"/>
  <c r="D34" i="10" s="1"/>
  <c r="B35" i="10"/>
  <c r="B36" i="10"/>
  <c r="B37" i="10"/>
  <c r="B38" i="10"/>
  <c r="B39" i="10"/>
  <c r="B40" i="10"/>
  <c r="B41" i="10"/>
  <c r="B42" i="10"/>
  <c r="B43" i="10"/>
  <c r="B44" i="10"/>
  <c r="B45" i="10"/>
  <c r="B46" i="10"/>
  <c r="B47" i="10"/>
  <c r="B48" i="10"/>
  <c r="B49" i="10"/>
  <c r="B50" i="10"/>
  <c r="B51" i="10"/>
  <c r="B52" i="10"/>
  <c r="B53" i="10"/>
  <c r="B54" i="10"/>
  <c r="B55" i="10"/>
  <c r="B56" i="10"/>
  <c r="B57" i="10"/>
  <c r="B58" i="10"/>
  <c r="B59" i="10"/>
  <c r="B60" i="10"/>
  <c r="B61" i="10"/>
  <c r="B62" i="10"/>
  <c r="D58" i="2"/>
  <c r="D59" i="2"/>
  <c r="D60" i="2"/>
  <c r="V59" i="10" l="1"/>
  <c r="P59" i="10"/>
  <c r="V60" i="10"/>
  <c r="P60" i="10"/>
  <c r="P57" i="10"/>
  <c r="V57" i="10"/>
  <c r="V58" i="10"/>
  <c r="P58" i="10"/>
  <c r="D50" i="10"/>
  <c r="D48" i="10"/>
  <c r="D16" i="10"/>
  <c r="D47" i="10"/>
  <c r="D15" i="10"/>
  <c r="D33" i="10"/>
  <c r="D62" i="10"/>
  <c r="D46" i="10"/>
  <c r="D14" i="10"/>
  <c r="D57" i="10"/>
  <c r="D41" i="10"/>
  <c r="D25" i="10"/>
  <c r="D9" i="10"/>
  <c r="D61" i="10"/>
  <c r="D45" i="10"/>
  <c r="D29" i="10"/>
  <c r="D13" i="10"/>
  <c r="D56" i="10"/>
  <c r="D40" i="10"/>
  <c r="D24" i="10"/>
  <c r="D8" i="10"/>
  <c r="D60" i="10"/>
  <c r="D44" i="10"/>
  <c r="D28" i="10"/>
  <c r="D12" i="10"/>
  <c r="D55" i="10"/>
  <c r="D39" i="10"/>
  <c r="D23" i="10"/>
  <c r="D7" i="10"/>
  <c r="D53" i="10"/>
  <c r="D21" i="10"/>
  <c r="D52" i="10"/>
  <c r="D37" i="10"/>
  <c r="D5" i="10"/>
  <c r="D36" i="10"/>
  <c r="D20" i="10"/>
  <c r="D4" i="10"/>
  <c r="D59" i="10"/>
  <c r="D43" i="10"/>
  <c r="D27" i="10"/>
  <c r="D11" i="10"/>
  <c r="D58" i="10"/>
  <c r="D42" i="10"/>
  <c r="D26" i="10"/>
  <c r="D10" i="10"/>
  <c r="I1" i="3"/>
  <c r="I1" i="2"/>
  <c r="O29" i="18"/>
  <c r="O30" i="18"/>
  <c r="O31" i="18"/>
  <c r="O32" i="18"/>
  <c r="O33" i="18"/>
  <c r="O34" i="18"/>
  <c r="O35" i="18"/>
  <c r="E3" i="18"/>
  <c r="C3" i="18"/>
  <c r="C69" i="10"/>
  <c r="C63" i="10"/>
  <c r="C64" i="10"/>
  <c r="C65" i="10"/>
  <c r="C66" i="10"/>
  <c r="C67" i="10"/>
  <c r="C68" i="10"/>
  <c r="C3" i="10"/>
  <c r="B63" i="10"/>
  <c r="B64" i="10"/>
  <c r="B65" i="10"/>
  <c r="B66" i="10"/>
  <c r="B67" i="10"/>
  <c r="B68" i="10"/>
  <c r="B69" i="10"/>
  <c r="B3" i="10"/>
  <c r="E25" i="17" l="1" a="1"/>
  <c r="E25" i="17" s="1"/>
  <c r="B11" i="17" a="1"/>
  <c r="B11" i="17" s="1"/>
  <c r="E13" i="17" a="1"/>
  <c r="E13" i="17" s="1"/>
  <c r="D12" i="17" a="1"/>
  <c r="D12" i="17" s="1"/>
  <c r="E27" i="17" a="1"/>
  <c r="E27" i="17" s="1"/>
  <c r="B20" i="17" a="1"/>
  <c r="B20" i="17" s="1"/>
  <c r="D13" i="17" a="1"/>
  <c r="D13" i="17" s="1"/>
  <c r="B25" i="17" a="1"/>
  <c r="B25" i="17" s="1"/>
  <c r="C23" i="17" a="1"/>
  <c r="C23" i="17" s="1"/>
  <c r="E11" i="17" a="1"/>
  <c r="E11" i="17" s="1"/>
  <c r="C12" i="17" a="1"/>
  <c r="C12" i="17" s="1"/>
  <c r="C24" i="17" a="1"/>
  <c r="C24" i="17" s="1"/>
  <c r="D20" i="17" a="1"/>
  <c r="D20" i="17" s="1"/>
  <c r="D14" i="17" a="1"/>
  <c r="D14" i="17" s="1"/>
  <c r="A20" i="17" a="1"/>
  <c r="A20" i="17" s="1"/>
  <c r="D19" i="17" a="1"/>
  <c r="D19" i="17" s="1"/>
  <c r="C14" i="17" a="1"/>
  <c r="C14" i="17" s="1"/>
  <c r="C19" i="17" a="1"/>
  <c r="C19" i="17" s="1"/>
  <c r="E19" i="17" a="1"/>
  <c r="E19" i="17" s="1"/>
  <c r="A15" i="17" a="1"/>
  <c r="A15" i="17" s="1"/>
  <c r="F15" i="17" s="1"/>
  <c r="C10" i="17" a="1"/>
  <c r="C10" i="17" s="1"/>
  <c r="E24" i="17" a="1"/>
  <c r="E24" i="17" s="1"/>
  <c r="E14" i="17" a="1"/>
  <c r="E14" i="17" s="1"/>
  <c r="B26" i="17" a="1"/>
  <c r="B26" i="17" s="1"/>
  <c r="B21" i="17" a="1"/>
  <c r="B21" i="17" s="1"/>
  <c r="A16" i="17" a="1"/>
  <c r="A16" i="17" s="1"/>
  <c r="F16" i="17" s="1"/>
  <c r="A22" i="17" a="1"/>
  <c r="A22" i="17" s="1"/>
  <c r="B7" i="17" a="1"/>
  <c r="B7" i="17" s="1"/>
  <c r="D24" i="17" a="1"/>
  <c r="D24" i="17" s="1"/>
  <c r="B12" i="17" a="1"/>
  <c r="B12" i="17" s="1"/>
  <c r="C27" i="17" a="1"/>
  <c r="C27" i="17" s="1"/>
  <c r="A14" i="17" a="1"/>
  <c r="A14" i="17" s="1"/>
  <c r="F14" i="17" s="1"/>
  <c r="A9" i="17" a="1"/>
  <c r="A9" i="17" s="1"/>
  <c r="E17" i="17" a="1"/>
  <c r="E17" i="17" s="1"/>
  <c r="E18" i="17" a="1"/>
  <c r="E18" i="17" s="1"/>
  <c r="C16" i="17" a="1"/>
  <c r="C16" i="17" s="1"/>
  <c r="D21" i="17" a="1"/>
  <c r="D21" i="17" s="1"/>
  <c r="C20" i="17" a="1"/>
  <c r="C20" i="17" s="1"/>
  <c r="C15" i="17" a="1"/>
  <c r="C15" i="17" s="1"/>
  <c r="E20" i="17" a="1"/>
  <c r="E20" i="17" s="1"/>
  <c r="C11" i="17" a="1"/>
  <c r="C11" i="17" s="1"/>
  <c r="D15" i="17" a="1"/>
  <c r="D15" i="17" s="1"/>
  <c r="D18" i="17" a="1"/>
  <c r="D18" i="17" s="1"/>
  <c r="E22" i="17" a="1"/>
  <c r="E22" i="17" s="1"/>
  <c r="D25" i="17" a="1"/>
  <c r="D25" i="17" s="1"/>
  <c r="B27" i="17" a="1"/>
  <c r="B27" i="17" s="1"/>
  <c r="A11" i="17" a="1"/>
  <c r="A11" i="17" s="1"/>
  <c r="B9" i="17" a="1"/>
  <c r="B9" i="17" s="1"/>
  <c r="D10" i="17" a="1"/>
  <c r="D10" i="17" s="1"/>
  <c r="C17" i="17" a="1"/>
  <c r="C17" i="17" s="1"/>
  <c r="E12" i="17" a="1"/>
  <c r="E12" i="17" s="1"/>
  <c r="A27" i="17" a="1"/>
  <c r="A27" i="17" s="1"/>
  <c r="B23" i="17" a="1"/>
  <c r="B23" i="17" s="1"/>
  <c r="C21" i="17" a="1"/>
  <c r="C21" i="17" s="1"/>
  <c r="B22" i="17" a="1"/>
  <c r="B22" i="17" s="1"/>
  <c r="B10" i="17" a="1"/>
  <c r="B10" i="17" s="1"/>
  <c r="A23" i="17" a="1"/>
  <c r="A23" i="17" s="1"/>
  <c r="B16" i="17" a="1"/>
  <c r="B16" i="17" s="1"/>
  <c r="E26" i="17" a="1"/>
  <c r="E26" i="17" s="1"/>
  <c r="C13" i="17" a="1"/>
  <c r="C13" i="17" s="1"/>
  <c r="C25" i="17" a="1"/>
  <c r="C25" i="17" s="1"/>
  <c r="D22" i="17" a="1"/>
  <c r="D22" i="17" s="1"/>
  <c r="A8" i="17" a="1"/>
  <c r="A8" i="17" s="1"/>
  <c r="D23" i="17" a="1"/>
  <c r="D23" i="17" s="1"/>
  <c r="A21" i="17" a="1"/>
  <c r="A21" i="17" s="1"/>
  <c r="B8" i="17" a="1"/>
  <c r="B8" i="17" s="1"/>
  <c r="B24" i="17" a="1"/>
  <c r="B24" i="17" s="1"/>
  <c r="E21" i="17" a="1"/>
  <c r="E21" i="17" s="1"/>
  <c r="A10" i="17" a="1"/>
  <c r="A10" i="17" s="1"/>
  <c r="D26" i="17" a="1"/>
  <c r="D26" i="17" s="1"/>
  <c r="E15" i="17" a="1"/>
  <c r="E15" i="17" s="1"/>
  <c r="A7" i="17" a="1"/>
  <c r="A7" i="17" s="1"/>
  <c r="E10" i="17" a="1"/>
  <c r="E10" i="17" s="1"/>
  <c r="C22" i="17" a="1"/>
  <c r="C22" i="17" s="1"/>
  <c r="A26" i="17" a="1"/>
  <c r="A26" i="17" s="1"/>
  <c r="A18" i="17" a="1"/>
  <c r="A18" i="17" s="1"/>
  <c r="C26" i="17" a="1"/>
  <c r="C26" i="17" s="1"/>
  <c r="D16" i="17" a="1"/>
  <c r="D16" i="17" s="1"/>
  <c r="B18" i="17" a="1"/>
  <c r="B18" i="17" s="1"/>
  <c r="C18" i="17" a="1"/>
  <c r="C18" i="17" s="1"/>
  <c r="A13" i="17" a="1"/>
  <c r="A13" i="17" s="1"/>
  <c r="A17" i="17" a="1"/>
  <c r="A17" i="17" s="1"/>
  <c r="F17" i="17" s="1"/>
  <c r="B17" i="17" a="1"/>
  <c r="B17" i="17" s="1"/>
  <c r="B14" i="17" a="1"/>
  <c r="B14" i="17" s="1"/>
  <c r="D11" i="17" a="1"/>
  <c r="D11" i="17" s="1"/>
  <c r="D27" i="17" a="1"/>
  <c r="D27" i="17" s="1"/>
  <c r="A24" i="17" a="1"/>
  <c r="A24" i="17" s="1"/>
  <c r="A12" i="17" a="1"/>
  <c r="A12" i="17" s="1"/>
  <c r="A19" i="17" a="1"/>
  <c r="A19" i="17" s="1"/>
  <c r="E16" i="17" a="1"/>
  <c r="E16" i="17" s="1"/>
  <c r="B19" i="17" a="1"/>
  <c r="B19" i="17" s="1"/>
  <c r="D17" i="17" a="1"/>
  <c r="D17" i="17" s="1"/>
  <c r="B15" i="17" a="1"/>
  <c r="B15" i="17" s="1"/>
  <c r="B13" i="17" a="1"/>
  <c r="B13" i="17" s="1"/>
  <c r="A25" i="17" a="1"/>
  <c r="A25" i="17" s="1"/>
  <c r="E23" i="17" a="1"/>
  <c r="E23" i="17" s="1"/>
  <c r="D3" i="10"/>
  <c r="J2" i="18"/>
  <c r="O52" i="10"/>
  <c r="V52" i="10" s="1"/>
  <c r="O53" i="10"/>
  <c r="V53" i="10" s="1"/>
  <c r="O54" i="10"/>
  <c r="V54" i="10" s="1"/>
  <c r="O55" i="10"/>
  <c r="O56" i="10"/>
  <c r="O61" i="10"/>
  <c r="O62" i="10"/>
  <c r="E63" i="10"/>
  <c r="E64" i="10"/>
  <c r="E65" i="10"/>
  <c r="E66" i="10"/>
  <c r="E67" i="10"/>
  <c r="E68" i="10"/>
  <c r="E69" i="10"/>
  <c r="J2" i="3"/>
  <c r="J2" i="2"/>
  <c r="V61" i="10" l="1"/>
  <c r="P61" i="10"/>
  <c r="V56" i="10"/>
  <c r="P56" i="10"/>
  <c r="V55" i="10"/>
  <c r="P55" i="10"/>
  <c r="P62" i="10"/>
  <c r="V62" i="10"/>
  <c r="G11" i="17"/>
  <c r="N11" i="17" s="1"/>
  <c r="G25" i="17"/>
  <c r="N25" i="17" s="1"/>
  <c r="F25" i="17"/>
  <c r="G10" i="17"/>
  <c r="N10" i="17" s="1"/>
  <c r="G8" i="17"/>
  <c r="G19" i="17"/>
  <c r="N19" i="17" s="1"/>
  <c r="F19" i="17"/>
  <c r="G24" i="17"/>
  <c r="N24" i="17" s="1"/>
  <c r="F24" i="17"/>
  <c r="G20" i="17"/>
  <c r="N20" i="17" s="1"/>
  <c r="F20" i="17"/>
  <c r="G21" i="17"/>
  <c r="N21" i="17" s="1"/>
  <c r="F21" i="17"/>
  <c r="G9" i="17"/>
  <c r="N9" i="17" s="1"/>
  <c r="G18" i="17"/>
  <c r="N18" i="17" s="1"/>
  <c r="F18" i="17"/>
  <c r="G13" i="17"/>
  <c r="N13" i="17" s="1"/>
  <c r="F13" i="17"/>
  <c r="G27" i="17"/>
  <c r="N27" i="17" s="1"/>
  <c r="F27" i="17"/>
  <c r="G23" i="17"/>
  <c r="N23" i="17" s="1"/>
  <c r="F23" i="17"/>
  <c r="G12" i="17"/>
  <c r="N12" i="17" s="1"/>
  <c r="F12" i="17"/>
  <c r="G26" i="17"/>
  <c r="N26" i="17" s="1"/>
  <c r="F26" i="17"/>
  <c r="G22" i="17"/>
  <c r="N22" i="17" s="1"/>
  <c r="F22" i="17"/>
  <c r="G7" i="17"/>
  <c r="O9" i="18" l="1"/>
  <c r="P9" i="18" s="1"/>
  <c r="V9" i="18" l="1"/>
  <c r="F9" i="18"/>
  <c r="G9" i="18"/>
  <c r="N34" i="18" l="1"/>
  <c r="V34" i="18" s="1"/>
  <c r="G16" i="17"/>
  <c r="N16" i="17" s="1"/>
  <c r="N35" i="18"/>
  <c r="V35" i="18" s="1"/>
  <c r="G17" i="17"/>
  <c r="N17" i="17" s="1"/>
  <c r="F34" i="18"/>
  <c r="F35" i="18"/>
  <c r="G35" i="18"/>
  <c r="G34" i="18"/>
  <c r="P34" i="18" l="1"/>
  <c r="P35" i="18"/>
  <c r="D69" i="10"/>
  <c r="F63" i="10"/>
  <c r="G63" i="10"/>
  <c r="F64" i="10"/>
  <c r="G64" i="10"/>
  <c r="F65" i="10"/>
  <c r="G65" i="10"/>
  <c r="F66" i="10"/>
  <c r="G66" i="10"/>
  <c r="F67" i="10"/>
  <c r="G67" i="10"/>
  <c r="F68" i="10"/>
  <c r="G68" i="10"/>
  <c r="F69" i="10"/>
  <c r="G69" i="10"/>
  <c r="D63" i="10" l="1"/>
  <c r="D64" i="10"/>
  <c r="D65" i="10"/>
  <c r="D66" i="10"/>
  <c r="D67" i="10"/>
  <c r="D68" i="10"/>
  <c r="P54" i="10"/>
  <c r="O63" i="10"/>
  <c r="F54" i="10"/>
  <c r="G54" i="10"/>
  <c r="F55" i="10"/>
  <c r="G55" i="10"/>
  <c r="F56" i="10"/>
  <c r="G56" i="10"/>
  <c r="F61" i="10"/>
  <c r="G61" i="10"/>
  <c r="F62" i="10"/>
  <c r="G62" i="10"/>
  <c r="N63" i="10" l="1"/>
  <c r="V63" i="10" s="1"/>
  <c r="I63" i="10"/>
  <c r="P63" i="10" s="1"/>
  <c r="D61" i="2" l="1"/>
  <c r="D62" i="2"/>
  <c r="D63" i="2"/>
  <c r="D56" i="2" l="1"/>
  <c r="D55" i="2"/>
  <c r="D57" i="2"/>
  <c r="A4" i="15"/>
  <c r="I2" i="18"/>
  <c r="E3" i="15"/>
  <c r="O8" i="10"/>
  <c r="O11" i="10"/>
  <c r="O12" i="10"/>
  <c r="O13" i="10"/>
  <c r="O14" i="10"/>
  <c r="O15" i="10"/>
  <c r="O17" i="10"/>
  <c r="O19" i="10"/>
  <c r="O20" i="10"/>
  <c r="O22" i="10"/>
  <c r="V22" i="10" s="1"/>
  <c r="O26" i="10"/>
  <c r="O27" i="10"/>
  <c r="O29" i="10"/>
  <c r="O31" i="10"/>
  <c r="O34" i="10"/>
  <c r="O40" i="10"/>
  <c r="O41" i="10"/>
  <c r="O42" i="10"/>
  <c r="O43" i="10"/>
  <c r="O44" i="10"/>
  <c r="O45" i="10"/>
  <c r="O46" i="10"/>
  <c r="O47" i="10"/>
  <c r="O48" i="10"/>
  <c r="O49" i="10"/>
  <c r="O50" i="10"/>
  <c r="O51" i="10"/>
  <c r="P53" i="10"/>
  <c r="O66" i="10"/>
  <c r="O67" i="10"/>
  <c r="O68" i="10"/>
  <c r="E3" i="10"/>
  <c r="I2" i="10"/>
  <c r="P47" i="10" l="1"/>
  <c r="V47" i="10"/>
  <c r="P46" i="10"/>
  <c r="V46" i="10"/>
  <c r="P48" i="10"/>
  <c r="V48" i="10"/>
  <c r="P14" i="10"/>
  <c r="V14" i="10"/>
  <c r="P43" i="10"/>
  <c r="V43" i="10"/>
  <c r="P42" i="10"/>
  <c r="V42" i="10"/>
  <c r="P8" i="10"/>
  <c r="V8" i="10"/>
  <c r="V68" i="10"/>
  <c r="V66" i="10"/>
  <c r="P29" i="10"/>
  <c r="V29" i="10"/>
  <c r="P26" i="10"/>
  <c r="V26" i="10"/>
  <c r="P19" i="10"/>
  <c r="V19" i="10"/>
  <c r="P17" i="10"/>
  <c r="V17" i="10"/>
  <c r="P13" i="10"/>
  <c r="V13" i="10"/>
  <c r="P41" i="10"/>
  <c r="V41" i="10"/>
  <c r="P40" i="10"/>
  <c r="V40" i="10"/>
  <c r="P34" i="10"/>
  <c r="V34" i="10"/>
  <c r="P45" i="10"/>
  <c r="V45" i="10"/>
  <c r="P44" i="10"/>
  <c r="V44" i="10"/>
  <c r="P31" i="10"/>
  <c r="V31" i="10"/>
  <c r="P27" i="10"/>
  <c r="V27" i="10"/>
  <c r="P51" i="10"/>
  <c r="V51" i="10"/>
  <c r="P50" i="10"/>
  <c r="V50" i="10"/>
  <c r="P49" i="10"/>
  <c r="V49" i="10"/>
  <c r="P20" i="10"/>
  <c r="V20" i="10"/>
  <c r="P11" i="10"/>
  <c r="V11" i="10"/>
  <c r="P12" i="10"/>
  <c r="V12" i="10"/>
  <c r="P15" i="10"/>
  <c r="V15" i="10"/>
  <c r="E22" i="15" a="1"/>
  <c r="E22" i="15" s="1"/>
  <c r="D12" i="15" a="1"/>
  <c r="D12" i="15" s="1"/>
  <c r="D22" i="15" a="1"/>
  <c r="D22" i="15" s="1"/>
  <c r="C12" i="15" a="1"/>
  <c r="C12" i="15" s="1"/>
  <c r="C24" i="15" a="1"/>
  <c r="C24" i="15" s="1"/>
  <c r="B16" i="15" a="1"/>
  <c r="B16" i="15" s="1"/>
  <c r="A10" i="15" a="1"/>
  <c r="A10" i="15" s="1"/>
  <c r="E12" i="15" a="1"/>
  <c r="E12" i="15" s="1"/>
  <c r="D13" i="15" a="1"/>
  <c r="D13" i="15" s="1"/>
  <c r="C25" i="15" a="1"/>
  <c r="C25" i="15" s="1"/>
  <c r="B17" i="15" a="1"/>
  <c r="B17" i="15" s="1"/>
  <c r="A22" i="15" a="1"/>
  <c r="A22" i="15" s="1"/>
  <c r="E23" i="15" a="1"/>
  <c r="E23" i="15" s="1"/>
  <c r="D23" i="15" a="1"/>
  <c r="D23" i="15" s="1"/>
  <c r="C13" i="15" a="1"/>
  <c r="C13" i="15" s="1"/>
  <c r="B18" i="15" a="1"/>
  <c r="B18" i="15" s="1"/>
  <c r="A11" i="15" a="1"/>
  <c r="A11" i="15" s="1"/>
  <c r="D14" i="15" a="1"/>
  <c r="D14" i="15" s="1"/>
  <c r="C26" i="15" a="1"/>
  <c r="C26" i="15" s="1"/>
  <c r="B19" i="15" a="1"/>
  <c r="B19" i="15" s="1"/>
  <c r="A12" i="15" a="1"/>
  <c r="A12" i="15" s="1"/>
  <c r="A23" i="15" a="1"/>
  <c r="A23" i="15" s="1"/>
  <c r="E24" i="15" a="1"/>
  <c r="E24" i="15" s="1"/>
  <c r="D24" i="15" a="1"/>
  <c r="D24" i="15" s="1"/>
  <c r="C14" i="15" a="1"/>
  <c r="C14" i="15" s="1"/>
  <c r="C27" i="15" a="1"/>
  <c r="C27" i="15" s="1"/>
  <c r="B20" i="15" a="1"/>
  <c r="B20" i="15" s="1"/>
  <c r="A13" i="15" a="1"/>
  <c r="A13" i="15" s="1"/>
  <c r="A24" i="15" a="1"/>
  <c r="A24" i="15" s="1"/>
  <c r="E14" i="15" a="1"/>
  <c r="E14" i="15" s="1"/>
  <c r="D15" i="15" a="1"/>
  <c r="D15" i="15" s="1"/>
  <c r="C15" i="15" a="1"/>
  <c r="C15" i="15" s="1"/>
  <c r="B21" i="15" a="1"/>
  <c r="B21" i="15" s="1"/>
  <c r="E25" i="15" a="1"/>
  <c r="E25" i="15" s="1"/>
  <c r="D25" i="15" a="1"/>
  <c r="D25" i="15" s="1"/>
  <c r="C16" i="15" a="1"/>
  <c r="C16" i="15" s="1"/>
  <c r="B8" i="15" a="1"/>
  <c r="B8" i="15" s="1"/>
  <c r="B22" i="15" a="1"/>
  <c r="B22" i="15" s="1"/>
  <c r="A14" i="15" a="1"/>
  <c r="A14" i="15" s="1"/>
  <c r="A25" i="15" a="1"/>
  <c r="A25" i="15" s="1"/>
  <c r="E15" i="15" a="1"/>
  <c r="E15" i="15" s="1"/>
  <c r="D16" i="15" a="1"/>
  <c r="D16" i="15" s="1"/>
  <c r="D26" i="15" a="1"/>
  <c r="D26" i="15" s="1"/>
  <c r="C17" i="15" a="1"/>
  <c r="C17" i="15" s="1"/>
  <c r="B9" i="15" a="1"/>
  <c r="B9" i="15" s="1"/>
  <c r="B23" i="15" a="1"/>
  <c r="B23" i="15" s="1"/>
  <c r="A15" i="15" a="1"/>
  <c r="A15" i="15" s="1"/>
  <c r="A26" i="15" a="1"/>
  <c r="A26" i="15" s="1"/>
  <c r="E16" i="15" a="1"/>
  <c r="E16" i="15" s="1"/>
  <c r="E26" i="15" a="1"/>
  <c r="E26" i="15" s="1"/>
  <c r="D17" i="15" a="1"/>
  <c r="D17" i="15" s="1"/>
  <c r="D27" i="15" a="1"/>
  <c r="D27" i="15" s="1"/>
  <c r="C18" i="15" a="1"/>
  <c r="C18" i="15" s="1"/>
  <c r="B10" i="15" a="1"/>
  <c r="B10" i="15" s="1"/>
  <c r="B24" i="15" a="1"/>
  <c r="B24" i="15" s="1"/>
  <c r="A16" i="15" a="1"/>
  <c r="A16" i="15" s="1"/>
  <c r="A27" i="15" a="1"/>
  <c r="A27" i="15" s="1"/>
  <c r="A7" i="15" a="1"/>
  <c r="A7" i="15" s="1"/>
  <c r="G7" i="15" s="1"/>
  <c r="E17" i="15" a="1"/>
  <c r="E17" i="15" s="1"/>
  <c r="E27" i="15" a="1"/>
  <c r="E27" i="15" s="1"/>
  <c r="D18" i="15" a="1"/>
  <c r="D18" i="15" s="1"/>
  <c r="B27" i="15" a="1"/>
  <c r="B27" i="15" s="1"/>
  <c r="C20" i="15" a="1"/>
  <c r="C20" i="15" s="1"/>
  <c r="C21" i="15" a="1"/>
  <c r="C21" i="15" s="1"/>
  <c r="A8" i="15" a="1"/>
  <c r="A8" i="15" s="1"/>
  <c r="D19" i="15" a="1"/>
  <c r="D19" i="15" s="1"/>
  <c r="A9" i="15" a="1"/>
  <c r="A9" i="15" s="1"/>
  <c r="D20" i="15" a="1"/>
  <c r="D20" i="15" s="1"/>
  <c r="C22" i="15" a="1"/>
  <c r="C22" i="15" s="1"/>
  <c r="C23" i="15" a="1"/>
  <c r="C23" i="15" s="1"/>
  <c r="A17" i="15" a="1"/>
  <c r="A17" i="15" s="1"/>
  <c r="E18" i="15" a="1"/>
  <c r="E18" i="15" s="1"/>
  <c r="D21" i="15" a="1"/>
  <c r="D21" i="15" s="1"/>
  <c r="B11" i="15" a="1"/>
  <c r="B11" i="15" s="1"/>
  <c r="B25" i="15" a="1"/>
  <c r="B25" i="15" s="1"/>
  <c r="B7" i="15" a="1"/>
  <c r="B7" i="15" s="1"/>
  <c r="C19" i="15" a="1"/>
  <c r="C19" i="15" s="1"/>
  <c r="A18" i="15" a="1"/>
  <c r="A18" i="15" s="1"/>
  <c r="E19" i="15" a="1"/>
  <c r="E19" i="15" s="1"/>
  <c r="B12" i="15" a="1"/>
  <c r="B12" i="15" s="1"/>
  <c r="A19" i="15" a="1"/>
  <c r="A19" i="15" s="1"/>
  <c r="E20" i="15" a="1"/>
  <c r="E20" i="15" s="1"/>
  <c r="B13" i="15" a="1"/>
  <c r="B13" i="15" s="1"/>
  <c r="A20" i="15" a="1"/>
  <c r="A20" i="15" s="1"/>
  <c r="E21" i="15" a="1"/>
  <c r="E21" i="15" s="1"/>
  <c r="A21" i="15" a="1"/>
  <c r="A21" i="15" s="1"/>
  <c r="B14" i="15" a="1"/>
  <c r="B14" i="15" s="1"/>
  <c r="B15" i="15" a="1"/>
  <c r="B15" i="15" s="1"/>
  <c r="B26" i="15" a="1"/>
  <c r="B26" i="15" s="1"/>
  <c r="N68" i="10"/>
  <c r="N66" i="10"/>
  <c r="I66" i="10"/>
  <c r="P66" i="10" s="1"/>
  <c r="N67" i="10"/>
  <c r="V67" i="10" s="1"/>
  <c r="I68" i="10"/>
  <c r="P68" i="10" s="1"/>
  <c r="I67" i="10"/>
  <c r="P67" i="10" s="1"/>
  <c r="F32" i="18"/>
  <c r="G32" i="18"/>
  <c r="F29" i="18"/>
  <c r="G29" i="18"/>
  <c r="O19" i="18"/>
  <c r="F19" i="18"/>
  <c r="G19" i="18"/>
  <c r="O4" i="18"/>
  <c r="F4" i="18"/>
  <c r="G4" i="18"/>
  <c r="O21" i="18"/>
  <c r="F21" i="18"/>
  <c r="G21" i="18"/>
  <c r="F31" i="18"/>
  <c r="G31" i="18"/>
  <c r="O28" i="18"/>
  <c r="G28" i="18"/>
  <c r="F28" i="18"/>
  <c r="H28" i="18"/>
  <c r="H20" i="18"/>
  <c r="H9" i="18"/>
  <c r="H30" i="18"/>
  <c r="H32" i="18"/>
  <c r="H33" i="18"/>
  <c r="H34" i="18"/>
  <c r="H21" i="18"/>
  <c r="H22" i="18"/>
  <c r="H29" i="18"/>
  <c r="H24" i="18"/>
  <c r="H13" i="18"/>
  <c r="H27" i="18"/>
  <c r="H17" i="18"/>
  <c r="H35" i="18"/>
  <c r="H18" i="18"/>
  <c r="H7" i="18"/>
  <c r="H19" i="18"/>
  <c r="H8" i="18"/>
  <c r="H31" i="18"/>
  <c r="H11" i="18"/>
  <c r="H14" i="18"/>
  <c r="H15" i="18"/>
  <c r="H4" i="18"/>
  <c r="H10" i="18"/>
  <c r="H25" i="18"/>
  <c r="H26" i="18"/>
  <c r="H16" i="18"/>
  <c r="G30" i="18"/>
  <c r="F30" i="18"/>
  <c r="O27" i="18"/>
  <c r="F27" i="18"/>
  <c r="G27" i="18"/>
  <c r="O26" i="18"/>
  <c r="F26" i="18"/>
  <c r="G26" i="18"/>
  <c r="O25" i="18"/>
  <c r="G25" i="18"/>
  <c r="F25" i="18"/>
  <c r="O24" i="18"/>
  <c r="F24" i="18"/>
  <c r="F10" i="17" s="1"/>
  <c r="G24" i="18"/>
  <c r="O22" i="18"/>
  <c r="F22" i="18"/>
  <c r="G22" i="18"/>
  <c r="O18" i="18"/>
  <c r="F18" i="18"/>
  <c r="G18" i="18"/>
  <c r="O17" i="18"/>
  <c r="F17" i="18"/>
  <c r="C9" i="17" s="1" a="1"/>
  <c r="C9" i="17" s="1"/>
  <c r="G17" i="18"/>
  <c r="D9" i="17" s="1" a="1"/>
  <c r="D9" i="17" s="1"/>
  <c r="O16" i="18"/>
  <c r="G16" i="18"/>
  <c r="F16" i="18"/>
  <c r="O14" i="18"/>
  <c r="G14" i="18"/>
  <c r="F14" i="18"/>
  <c r="O11" i="18"/>
  <c r="F11" i="18"/>
  <c r="G11" i="18"/>
  <c r="O8" i="18"/>
  <c r="F8" i="18"/>
  <c r="G8" i="18"/>
  <c r="O7" i="18"/>
  <c r="F7" i="18"/>
  <c r="G7" i="18"/>
  <c r="F33" i="18"/>
  <c r="G33" i="18"/>
  <c r="O20" i="18"/>
  <c r="F20" i="18"/>
  <c r="G20" i="18"/>
  <c r="O15" i="18"/>
  <c r="G15" i="18"/>
  <c r="F15" i="18"/>
  <c r="O13" i="18"/>
  <c r="F13" i="18"/>
  <c r="G13" i="18"/>
  <c r="D8" i="17" s="1" a="1"/>
  <c r="D8" i="17" s="1"/>
  <c r="N8" i="17" s="1"/>
  <c r="O10" i="18"/>
  <c r="F10" i="18"/>
  <c r="G10" i="18"/>
  <c r="G3" i="18"/>
  <c r="O3" i="18"/>
  <c r="P3" i="18" s="1"/>
  <c r="P22" i="10"/>
  <c r="O23" i="18"/>
  <c r="H23" i="18"/>
  <c r="G23" i="18"/>
  <c r="F23" i="18"/>
  <c r="O12" i="18"/>
  <c r="G12" i="18"/>
  <c r="F12" i="18"/>
  <c r="H12" i="18"/>
  <c r="O6" i="18"/>
  <c r="F6" i="18"/>
  <c r="G6" i="18"/>
  <c r="H6" i="18"/>
  <c r="O5" i="18"/>
  <c r="H5" i="18"/>
  <c r="E7" i="17" s="1" a="1"/>
  <c r="E7" i="17" s="1"/>
  <c r="G5" i="18"/>
  <c r="F5" i="18"/>
  <c r="O35" i="10"/>
  <c r="H63" i="10"/>
  <c r="H66" i="10"/>
  <c r="H69" i="10"/>
  <c r="H64" i="10"/>
  <c r="H65" i="10"/>
  <c r="H67" i="10"/>
  <c r="H68" i="10"/>
  <c r="F11" i="10"/>
  <c r="H54" i="10"/>
  <c r="H56" i="10"/>
  <c r="H61" i="10"/>
  <c r="H55" i="10"/>
  <c r="H62" i="10"/>
  <c r="H45" i="10"/>
  <c r="G11" i="10"/>
  <c r="F48" i="10"/>
  <c r="G32" i="10"/>
  <c r="G33" i="10"/>
  <c r="D3" i="18"/>
  <c r="H3" i="18"/>
  <c r="F3" i="18"/>
  <c r="F39" i="10"/>
  <c r="G9" i="10"/>
  <c r="G7" i="10"/>
  <c r="G37" i="10"/>
  <c r="G5" i="10"/>
  <c r="F4" i="10"/>
  <c r="F21" i="10"/>
  <c r="F36" i="10"/>
  <c r="F10" i="10"/>
  <c r="H6" i="10"/>
  <c r="O10" i="10"/>
  <c r="H30" i="10"/>
  <c r="H3" i="10"/>
  <c r="H46" i="10"/>
  <c r="H28" i="10"/>
  <c r="G25" i="10"/>
  <c r="H48" i="10"/>
  <c r="H52" i="10"/>
  <c r="F42" i="10"/>
  <c r="F41" i="10"/>
  <c r="F37" i="10"/>
  <c r="F40" i="10"/>
  <c r="F8" i="10"/>
  <c r="O7" i="10"/>
  <c r="F7" i="10"/>
  <c r="G40" i="10"/>
  <c r="H24" i="10"/>
  <c r="H23" i="10"/>
  <c r="G10" i="10"/>
  <c r="F16" i="10"/>
  <c r="O4" i="10"/>
  <c r="G4" i="10"/>
  <c r="G13" i="10"/>
  <c r="D10" i="15" s="1" a="1"/>
  <c r="D10" i="15" s="1"/>
  <c r="F12" i="10"/>
  <c r="H7" i="10"/>
  <c r="I1" i="10"/>
  <c r="H8" i="10"/>
  <c r="H53" i="10"/>
  <c r="H17" i="10"/>
  <c r="H38" i="10"/>
  <c r="H37" i="10"/>
  <c r="H41" i="10"/>
  <c r="O30" i="10"/>
  <c r="O9" i="10"/>
  <c r="F9" i="10"/>
  <c r="O6" i="10"/>
  <c r="F6" i="10"/>
  <c r="G6" i="10"/>
  <c r="O3" i="10"/>
  <c r="G3" i="10"/>
  <c r="F3" i="10"/>
  <c r="H29" i="10"/>
  <c r="H47" i="10"/>
  <c r="H5" i="10"/>
  <c r="H31" i="10"/>
  <c r="E13" i="15" s="1" a="1"/>
  <c r="E13" i="15" s="1"/>
  <c r="I1" i="18"/>
  <c r="O25" i="10"/>
  <c r="O24" i="10"/>
  <c r="O21" i="10"/>
  <c r="H50" i="10"/>
  <c r="E11" i="15" s="1" a="1"/>
  <c r="E11" i="15" s="1"/>
  <c r="G14" i="10"/>
  <c r="F47" i="10"/>
  <c r="J2" i="10"/>
  <c r="G16" i="10"/>
  <c r="H51" i="10"/>
  <c r="G15" i="10"/>
  <c r="O16" i="10"/>
  <c r="G12" i="10"/>
  <c r="G23" i="10"/>
  <c r="G26" i="10"/>
  <c r="G22" i="10"/>
  <c r="O65" i="10"/>
  <c r="O23" i="10"/>
  <c r="G21" i="10"/>
  <c r="O64" i="10"/>
  <c r="G39" i="10"/>
  <c r="O28" i="10"/>
  <c r="G38" i="10"/>
  <c r="O69" i="10"/>
  <c r="G8" i="10"/>
  <c r="P52" i="10"/>
  <c r="F25" i="10"/>
  <c r="F5" i="10"/>
  <c r="O39" i="10"/>
  <c r="F38" i="10"/>
  <c r="O38" i="10"/>
  <c r="O5" i="10"/>
  <c r="H32" i="10"/>
  <c r="H36" i="10"/>
  <c r="O37" i="10"/>
  <c r="V37" i="10" s="1"/>
  <c r="O36" i="10"/>
  <c r="G45" i="10"/>
  <c r="G44" i="10"/>
  <c r="G36" i="10"/>
  <c r="G43" i="10"/>
  <c r="O33" i="10"/>
  <c r="F45" i="10"/>
  <c r="G42" i="10"/>
  <c r="O32" i="10"/>
  <c r="G41" i="10"/>
  <c r="H44" i="10"/>
  <c r="G27" i="10"/>
  <c r="O18" i="10"/>
  <c r="H4" i="10"/>
  <c r="H20" i="10"/>
  <c r="H22" i="10"/>
  <c r="H25" i="10"/>
  <c r="H18" i="10"/>
  <c r="H49" i="10"/>
  <c r="H16" i="10"/>
  <c r="H9" i="10"/>
  <c r="H34" i="10"/>
  <c r="H35" i="10"/>
  <c r="H11" i="10"/>
  <c r="H40" i="10"/>
  <c r="H12" i="10"/>
  <c r="H42" i="10"/>
  <c r="H13" i="10"/>
  <c r="H39" i="10"/>
  <c r="H10" i="10"/>
  <c r="H14" i="10"/>
  <c r="H43" i="10"/>
  <c r="H15" i="10"/>
  <c r="G53" i="10"/>
  <c r="G48" i="10"/>
  <c r="G47" i="10"/>
  <c r="G24" i="10"/>
  <c r="F32" i="10"/>
  <c r="F15" i="10"/>
  <c r="F23" i="10"/>
  <c r="F14" i="10"/>
  <c r="H21" i="10"/>
  <c r="G46" i="10"/>
  <c r="F44" i="10"/>
  <c r="F53" i="10"/>
  <c r="F43" i="10"/>
  <c r="F22" i="10"/>
  <c r="F46" i="10"/>
  <c r="F31" i="10"/>
  <c r="F13" i="10"/>
  <c r="C10" i="15" s="1" a="1"/>
  <c r="C10" i="15" s="1"/>
  <c r="F19" i="10"/>
  <c r="F24" i="10"/>
  <c r="F33" i="10"/>
  <c r="H33" i="10"/>
  <c r="G35" i="10"/>
  <c r="G52" i="10"/>
  <c r="G20" i="10"/>
  <c r="F49" i="10"/>
  <c r="G51" i="10"/>
  <c r="G19" i="10"/>
  <c r="H26" i="10"/>
  <c r="F51" i="10"/>
  <c r="G50" i="10"/>
  <c r="G18" i="10"/>
  <c r="D11" i="15" s="1" a="1"/>
  <c r="D11" i="15" s="1"/>
  <c r="F35" i="10"/>
  <c r="G34" i="10"/>
  <c r="G30" i="10"/>
  <c r="F26" i="10"/>
  <c r="G29" i="10"/>
  <c r="H27" i="10"/>
  <c r="F17" i="10"/>
  <c r="F28" i="10"/>
  <c r="F29" i="10"/>
  <c r="H19" i="10"/>
  <c r="F30" i="10"/>
  <c r="G49" i="10"/>
  <c r="G17" i="10"/>
  <c r="F34" i="10"/>
  <c r="F27" i="10"/>
  <c r="G28" i="10"/>
  <c r="F18" i="10"/>
  <c r="F50" i="10"/>
  <c r="F20" i="10"/>
  <c r="F52" i="10"/>
  <c r="G31" i="10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B4" i="17"/>
  <c r="D30" i="3"/>
  <c r="D31" i="3"/>
  <c r="D32" i="3"/>
  <c r="D33" i="3"/>
  <c r="D34" i="3"/>
  <c r="D35" i="3"/>
  <c r="D36" i="3"/>
  <c r="H4" i="3"/>
  <c r="G4" i="3"/>
  <c r="F4" i="3"/>
  <c r="B4" i="15"/>
  <c r="H64" i="2"/>
  <c r="H65" i="2"/>
  <c r="H66" i="2"/>
  <c r="H67" i="2"/>
  <c r="H68" i="2"/>
  <c r="H69" i="2"/>
  <c r="H70" i="2"/>
  <c r="G64" i="2"/>
  <c r="G65" i="2"/>
  <c r="G66" i="2"/>
  <c r="G67" i="2"/>
  <c r="G68" i="2"/>
  <c r="G69" i="2"/>
  <c r="G70" i="2"/>
  <c r="F64" i="2"/>
  <c r="F65" i="2"/>
  <c r="F66" i="2"/>
  <c r="F67" i="2"/>
  <c r="F68" i="2"/>
  <c r="F69" i="2"/>
  <c r="F70" i="2"/>
  <c r="H4" i="2"/>
  <c r="G4" i="2"/>
  <c r="F4" i="2"/>
  <c r="C9" i="15" l="1" a="1"/>
  <c r="C9" i="15" s="1"/>
  <c r="F9" i="15" s="1"/>
  <c r="C11" i="15" a="1"/>
  <c r="C11" i="15" s="1"/>
  <c r="F11" i="15" s="1"/>
  <c r="C8" i="15" a="1"/>
  <c r="C8" i="15" s="1"/>
  <c r="F8" i="15" s="1"/>
  <c r="D7" i="15" a="1"/>
  <c r="D7" i="15" s="1"/>
  <c r="N7" i="15" s="1"/>
  <c r="D9" i="15" a="1"/>
  <c r="D9" i="15" s="1"/>
  <c r="C8" i="17" a="1"/>
  <c r="C8" i="17" s="1"/>
  <c r="F8" i="17" s="1"/>
  <c r="E9" i="17" a="1"/>
  <c r="E9" i="17" s="1"/>
  <c r="E9" i="15" a="1"/>
  <c r="E9" i="15" s="1"/>
  <c r="D8" i="15" a="1"/>
  <c r="D8" i="15" s="1"/>
  <c r="E8" i="15" a="1"/>
  <c r="E8" i="15" s="1"/>
  <c r="D7" i="17" a="1"/>
  <c r="D7" i="17" s="1"/>
  <c r="N7" i="17" s="1"/>
  <c r="E8" i="17" a="1"/>
  <c r="E8" i="17" s="1"/>
  <c r="P5" i="18"/>
  <c r="R4" i="18"/>
  <c r="F9" i="17"/>
  <c r="C7" i="17" a="1"/>
  <c r="C7" i="17" s="1"/>
  <c r="F7" i="17" s="1"/>
  <c r="P8" i="18"/>
  <c r="R5" i="18"/>
  <c r="Q3" i="18"/>
  <c r="P16" i="10"/>
  <c r="V16" i="10"/>
  <c r="P28" i="10"/>
  <c r="V28" i="10"/>
  <c r="P5" i="10"/>
  <c r="V5" i="10"/>
  <c r="E10" i="15" a="1"/>
  <c r="E10" i="15" s="1"/>
  <c r="P38" i="10"/>
  <c r="V38" i="10"/>
  <c r="P32" i="10"/>
  <c r="V32" i="10"/>
  <c r="P7" i="10"/>
  <c r="V7" i="10"/>
  <c r="P4" i="10"/>
  <c r="V4" i="10"/>
  <c r="P18" i="10"/>
  <c r="V18" i="10"/>
  <c r="P39" i="10"/>
  <c r="V39" i="10"/>
  <c r="P6" i="10"/>
  <c r="V6" i="10"/>
  <c r="P30" i="10"/>
  <c r="V30" i="10"/>
  <c r="P10" i="10"/>
  <c r="V10" i="10"/>
  <c r="P33" i="10"/>
  <c r="V33" i="10"/>
  <c r="P36" i="10"/>
  <c r="V36" i="10"/>
  <c r="P21" i="10"/>
  <c r="V21" i="10"/>
  <c r="P24" i="10"/>
  <c r="V24" i="10"/>
  <c r="P9" i="10"/>
  <c r="V9" i="10"/>
  <c r="P23" i="10"/>
  <c r="V23" i="10"/>
  <c r="P25" i="10"/>
  <c r="V25" i="10"/>
  <c r="C7" i="15" a="1"/>
  <c r="C7" i="15" s="1"/>
  <c r="F7" i="15" s="1"/>
  <c r="P35" i="10"/>
  <c r="V35" i="10"/>
  <c r="E7" i="15" a="1"/>
  <c r="E7" i="15" s="1"/>
  <c r="R5" i="10"/>
  <c r="Q3" i="10"/>
  <c r="P3" i="10"/>
  <c r="R4" i="10"/>
  <c r="G17" i="15"/>
  <c r="N17" i="15" s="1"/>
  <c r="F17" i="15"/>
  <c r="F27" i="15"/>
  <c r="G27" i="15"/>
  <c r="N27" i="15" s="1"/>
  <c r="G16" i="15"/>
  <c r="N16" i="15" s="1"/>
  <c r="F16" i="15"/>
  <c r="F25" i="15"/>
  <c r="G25" i="15"/>
  <c r="N25" i="15" s="1"/>
  <c r="F19" i="15"/>
  <c r="G19" i="15"/>
  <c r="N19" i="15" s="1"/>
  <c r="G14" i="15"/>
  <c r="N14" i="15" s="1"/>
  <c r="F14" i="15"/>
  <c r="G9" i="15"/>
  <c r="F23" i="15"/>
  <c r="G23" i="15"/>
  <c r="N23" i="15" s="1"/>
  <c r="F10" i="15"/>
  <c r="G13" i="15"/>
  <c r="N13" i="15" s="1"/>
  <c r="F13" i="15"/>
  <c r="F22" i="15"/>
  <c r="G22" i="15"/>
  <c r="N22" i="15" s="1"/>
  <c r="G20" i="15"/>
  <c r="N20" i="15" s="1"/>
  <c r="F20" i="15"/>
  <c r="G12" i="15"/>
  <c r="N12" i="15" s="1"/>
  <c r="F12" i="15"/>
  <c r="G8" i="15"/>
  <c r="F26" i="15"/>
  <c r="G26" i="15"/>
  <c r="N26" i="15" s="1"/>
  <c r="G11" i="15"/>
  <c r="N11" i="15" s="1"/>
  <c r="F21" i="15"/>
  <c r="G21" i="15"/>
  <c r="N21" i="15" s="1"/>
  <c r="F24" i="15"/>
  <c r="G24" i="15"/>
  <c r="N24" i="15" s="1"/>
  <c r="G18" i="15"/>
  <c r="N18" i="15" s="1"/>
  <c r="F18" i="15"/>
  <c r="G15" i="15"/>
  <c r="N15" i="15" s="1"/>
  <c r="F15" i="15"/>
  <c r="V23" i="18"/>
  <c r="P23" i="18"/>
  <c r="V20" i="18"/>
  <c r="P20" i="18"/>
  <c r="V21" i="18"/>
  <c r="P21" i="18"/>
  <c r="V28" i="18"/>
  <c r="P28" i="18"/>
  <c r="V16" i="18"/>
  <c r="P16" i="18"/>
  <c r="V19" i="18"/>
  <c r="P19" i="18"/>
  <c r="V26" i="18"/>
  <c r="P26" i="18"/>
  <c r="V18" i="18"/>
  <c r="P18" i="18"/>
  <c r="V22" i="18"/>
  <c r="P22" i="18"/>
  <c r="V17" i="18"/>
  <c r="P17" i="18"/>
  <c r="N64" i="10"/>
  <c r="V64" i="10" s="1"/>
  <c r="N65" i="10"/>
  <c r="V65" i="10" s="1"/>
  <c r="I65" i="10"/>
  <c r="P65" i="10" s="1"/>
  <c r="N69" i="10"/>
  <c r="V69" i="10" s="1"/>
  <c r="V15" i="18"/>
  <c r="P15" i="18"/>
  <c r="V6" i="18"/>
  <c r="P6" i="18"/>
  <c r="V7" i="18"/>
  <c r="P7" i="18"/>
  <c r="V14" i="18"/>
  <c r="P14" i="18"/>
  <c r="V13" i="18"/>
  <c r="P13" i="18"/>
  <c r="F11" i="17"/>
  <c r="V12" i="18"/>
  <c r="P12" i="18"/>
  <c r="V11" i="18"/>
  <c r="P11" i="18"/>
  <c r="V10" i="18"/>
  <c r="P10" i="18"/>
  <c r="V4" i="18"/>
  <c r="P4" i="18"/>
  <c r="V27" i="18"/>
  <c r="P27" i="18"/>
  <c r="V25" i="18"/>
  <c r="P25" i="18"/>
  <c r="V24" i="18"/>
  <c r="P24" i="18"/>
  <c r="N29" i="18"/>
  <c r="N32" i="18"/>
  <c r="V32" i="18" s="1"/>
  <c r="P32" i="18"/>
  <c r="N31" i="18"/>
  <c r="V31" i="18" s="1"/>
  <c r="P31" i="18"/>
  <c r="N30" i="18"/>
  <c r="V30" i="18" s="1"/>
  <c r="P30" i="18"/>
  <c r="N33" i="18"/>
  <c r="V33" i="18" s="1"/>
  <c r="G15" i="17"/>
  <c r="N15" i="17" s="1"/>
  <c r="I64" i="10"/>
  <c r="P64" i="10" s="1"/>
  <c r="I69" i="10"/>
  <c r="P69" i="10" s="1"/>
  <c r="P29" i="18"/>
  <c r="K2" i="2"/>
  <c r="L2" i="2"/>
  <c r="L2" i="18"/>
  <c r="K2" i="18"/>
  <c r="K2" i="3"/>
  <c r="L2" i="3"/>
  <c r="T3" i="18"/>
  <c r="V3" i="18"/>
  <c r="V8" i="18"/>
  <c r="P37" i="10"/>
  <c r="V5" i="18"/>
  <c r="V3" i="10"/>
  <c r="T3" i="10"/>
  <c r="L2" i="10"/>
  <c r="K2" i="10"/>
  <c r="N9" i="15" l="1"/>
  <c r="N8" i="15"/>
  <c r="R3" i="18"/>
  <c r="Z8" i="18" s="1"/>
  <c r="G10" i="15"/>
  <c r="N10" i="15" s="1"/>
  <c r="N28" i="15" s="1"/>
  <c r="S3" i="10"/>
  <c r="Z6" i="10" s="1"/>
  <c r="R3" i="10"/>
  <c r="P33" i="18"/>
  <c r="S3" i="18" s="1" a="1"/>
  <c r="S3" i="18" s="1"/>
  <c r="Z9" i="18" s="1"/>
  <c r="U3" i="10"/>
  <c r="V29" i="18"/>
  <c r="U3" i="18" s="1"/>
  <c r="G14" i="17"/>
  <c r="N14" i="17" s="1"/>
  <c r="N28" i="17" s="1"/>
  <c r="E4" i="17"/>
  <c r="E4" i="15"/>
  <c r="D67" i="2"/>
  <c r="D68" i="2"/>
  <c r="D69" i="2"/>
  <c r="D70" i="2"/>
  <c r="D64" i="2"/>
  <c r="D65" i="2"/>
  <c r="D66" i="2"/>
  <c r="Z9" i="10" l="1"/>
  <c r="I4" i="17"/>
  <c r="Z3" i="10"/>
  <c r="I4" i="15"/>
  <c r="Z8" i="10"/>
  <c r="Z4" i="10"/>
  <c r="Z5" i="10"/>
  <c r="Z7" i="10"/>
  <c r="Z3" i="18"/>
  <c r="Z7" i="18"/>
  <c r="Z6" i="18"/>
  <c r="Z5" i="18"/>
  <c r="Z4" i="18"/>
  <c r="D29" i="3"/>
  <c r="D43" i="2"/>
  <c r="D28" i="3"/>
  <c r="D24" i="3"/>
  <c r="D25" i="3"/>
  <c r="D13" i="3"/>
  <c r="D12" i="3"/>
  <c r="D14" i="3"/>
  <c r="D7" i="3"/>
  <c r="D6" i="3"/>
  <c r="D4" i="3"/>
  <c r="Z10" i="10" l="1"/>
  <c r="F4" i="15" s="1"/>
  <c r="Z10" i="18"/>
  <c r="F4" i="17" s="1"/>
  <c r="D54" i="2"/>
  <c r="D50" i="2"/>
  <c r="D36" i="2"/>
  <c r="D35" i="2"/>
  <c r="D28" i="2"/>
  <c r="D14" i="2"/>
  <c r="D8" i="2"/>
  <c r="D7" i="2"/>
  <c r="D6" i="2"/>
  <c r="D4" i="2" l="1"/>
  <c r="D4" i="17" l="1"/>
  <c r="O28" i="17" s="1"/>
  <c r="C4" i="17"/>
  <c r="D27" i="3"/>
  <c r="D26" i="3"/>
  <c r="D23" i="3"/>
  <c r="D22" i="3"/>
  <c r="D21" i="3"/>
  <c r="D20" i="3"/>
  <c r="D19" i="3"/>
  <c r="D18" i="3"/>
  <c r="D17" i="3"/>
  <c r="D16" i="3"/>
  <c r="D15" i="3"/>
  <c r="D11" i="3"/>
  <c r="D10" i="3"/>
  <c r="D9" i="3"/>
  <c r="D8" i="3"/>
  <c r="D5" i="3"/>
  <c r="D4" i="15"/>
  <c r="C4" i="15"/>
  <c r="D53" i="2"/>
  <c r="D52" i="2"/>
  <c r="D51" i="2"/>
  <c r="D49" i="2"/>
  <c r="D48" i="2"/>
  <c r="D47" i="2"/>
  <c r="D46" i="2"/>
  <c r="D45" i="2"/>
  <c r="D44" i="2"/>
  <c r="D42" i="2"/>
  <c r="D41" i="2"/>
  <c r="D40" i="2"/>
  <c r="D39" i="2"/>
  <c r="D38" i="2"/>
  <c r="D37" i="2"/>
  <c r="D34" i="2"/>
  <c r="D33" i="2"/>
  <c r="D32" i="2"/>
  <c r="D31" i="2"/>
  <c r="D30" i="2"/>
  <c r="D27" i="2"/>
  <c r="D29" i="2"/>
  <c r="D26" i="2"/>
  <c r="D25" i="2"/>
  <c r="D24" i="2"/>
  <c r="D23" i="2"/>
  <c r="D22" i="2"/>
  <c r="D21" i="2"/>
  <c r="D20" i="2"/>
  <c r="D19" i="2"/>
  <c r="D18" i="2"/>
  <c r="D17" i="2"/>
  <c r="D16" i="2"/>
  <c r="D15" i="2"/>
  <c r="D13" i="2"/>
  <c r="D12" i="2"/>
  <c r="D11" i="2"/>
  <c r="D10" i="2"/>
  <c r="D9" i="2"/>
  <c r="D5" i="2"/>
  <c r="O28" i="15" l="1"/>
  <c r="H4" i="15" s="1"/>
  <c r="L3" i="2" s="1"/>
  <c r="H4" i="17"/>
  <c r="L3" i="3" s="1"/>
</calcChain>
</file>

<file path=xl/comments1.xml><?xml version="1.0" encoding="utf-8"?>
<comments xmlns="http://schemas.openxmlformats.org/spreadsheetml/2006/main">
  <authors>
    <author>Kriegner-Schramml Simon</author>
  </authors>
  <commentList>
    <comment ref="L3" authorId="0" shapeId="0">
      <text>
        <r>
          <rPr>
            <b/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  <comment ref="E4" authorId="0" shapeId="0">
      <text>
        <r>
          <rPr>
            <sz val="9"/>
            <color indexed="81"/>
            <rFont val="Segoe UI"/>
            <family val="2"/>
          </rPr>
          <t xml:space="preserve">
Hier bitte die geplante Menge je ha angeführen</t>
        </r>
      </text>
    </comment>
    <comment ref="A64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  <comment ref="I64" authorId="0" shapeId="0">
      <text>
        <r>
          <rPr>
            <b/>
            <sz val="9"/>
            <color indexed="81"/>
            <rFont val="Segoe UI"/>
            <family val="2"/>
          </rPr>
          <t>Pflanzenfamilie auswählen oder selber eingeben</t>
        </r>
      </text>
    </comment>
    <comment ref="M64" authorId="0" shapeId="0">
      <text>
        <r>
          <rPr>
            <b/>
            <sz val="9"/>
            <color indexed="81"/>
            <rFont val="Segoe UI"/>
            <family val="2"/>
          </rPr>
          <t>Nur auswählen, wenn zutreffend. Es sind Grünschnittroggen, Pannonische Wicke, Zottelwicke, Winterackerbohne, Wintererbse, Winterrübsen (inkl. Perko) gem. Varainte 6 zulässig</t>
        </r>
      </text>
    </comment>
  </commentList>
</comments>
</file>

<file path=xl/comments2.xml><?xml version="1.0" encoding="utf-8"?>
<comments xmlns="http://schemas.openxmlformats.org/spreadsheetml/2006/main">
  <authors>
    <author>Kriegner-Schramml Simon</author>
  </authors>
  <commentList>
    <comment ref="H4" authorId="0" shapeId="0">
      <text>
        <r>
          <rPr>
            <sz val="9"/>
            <color indexed="81"/>
            <rFont val="Segoe UI"/>
            <family val="2"/>
          </rPr>
          <t xml:space="preserve">bei Zwischenfrüchten mit einem Leguminosenanteil &gt;60% ist ein Vorfruchtwert zu berücksichtigen (ungenutzt: 20 kg N; genutzt 10 kg N); HINWEIS: es zählt Bestand am Feld, dieser Hinweis ist ausschließlich als Orientierungshilfe zu sehen.
</t>
        </r>
      </text>
    </comment>
  </commentList>
</comments>
</file>

<file path=xl/comments3.xml><?xml version="1.0" encoding="utf-8"?>
<comments xmlns="http://schemas.openxmlformats.org/spreadsheetml/2006/main">
  <authors>
    <author>Kriegner-Schramml Simon</author>
  </authors>
  <commentList>
    <comment ref="L3" authorId="0" shapeId="0">
      <text>
        <r>
          <rPr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  <comment ref="E4" authorId="0" shapeId="0">
      <text>
        <r>
          <rPr>
            <b/>
            <sz val="9"/>
            <color indexed="81"/>
            <rFont val="Segoe UI"/>
            <family val="2"/>
          </rPr>
          <t>Hier bitte die geplante Menge je ha anführen</t>
        </r>
      </text>
    </comment>
    <comment ref="A30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  <comment ref="I30" authorId="0" shapeId="0">
      <text>
        <r>
          <rPr>
            <b/>
            <sz val="9"/>
            <color indexed="81"/>
            <rFont val="Segoe UI"/>
            <family val="2"/>
          </rPr>
          <t>Pflanzenfamilie auswählen oder selber eingeben</t>
        </r>
      </text>
    </comment>
    <comment ref="M30" authorId="0" shapeId="0">
      <text>
        <r>
          <rPr>
            <b/>
            <sz val="9"/>
            <color indexed="81"/>
            <rFont val="Segoe UI"/>
            <family val="2"/>
          </rPr>
          <t>Nur auswählen wenn zutreffend. Es sind Grünschnittroggen, Pannonische Nur auswählen, wenn zutreffend. Es sind Grünschnittroggen, Pannonische Wicke, Zottelwicke, Winterackerbohne, Wintererbse, Winterrübsen (inkl. Perko) gem. Varainte 6 zulässig</t>
        </r>
      </text>
    </comment>
  </commentList>
</comments>
</file>

<file path=xl/comments4.xml><?xml version="1.0" encoding="utf-8"?>
<comments xmlns="http://schemas.openxmlformats.org/spreadsheetml/2006/main">
  <authors>
    <author>Kriegner-Schramml Simon</author>
  </authors>
  <commentList>
    <comment ref="H4" authorId="0" shapeId="0">
      <text>
        <r>
          <rPr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</commentList>
</comments>
</file>

<file path=xl/comments5.xml><?xml version="1.0" encoding="utf-8"?>
<comments xmlns="http://schemas.openxmlformats.org/spreadsheetml/2006/main">
  <authors>
    <author>Kriegner-Schramml Simon</author>
  </authors>
  <commentList>
    <comment ref="E3" authorId="0" shapeId="0">
      <text>
        <r>
          <rPr>
            <sz val="9"/>
            <color indexed="81"/>
            <rFont val="Segoe UI"/>
            <family val="2"/>
          </rPr>
          <t xml:space="preserve">
Hier bitte die geplante Menge je ha angeführen</t>
        </r>
      </text>
    </comment>
    <comment ref="R4" authorId="0" shapeId="0">
      <text>
        <r>
          <rPr>
            <b/>
            <sz val="9"/>
            <color indexed="81"/>
            <rFont val="Segoe UI"/>
            <family val="2"/>
          </rPr>
          <t>Wenn auch nicht Var. 6 konforme Kulturen gewählt wurden</t>
        </r>
      </text>
    </comment>
    <comment ref="R5" authorId="0" shapeId="0">
      <text>
        <r>
          <rPr>
            <b/>
            <sz val="9"/>
            <color indexed="81"/>
            <rFont val="Segoe UI"/>
            <family val="2"/>
          </rPr>
          <t>Anzahl Var. 6 konformer Kulturen</t>
        </r>
      </text>
    </comment>
    <comment ref="A63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</commentList>
</comments>
</file>

<file path=xl/comments6.xml><?xml version="1.0" encoding="utf-8"?>
<comments xmlns="http://schemas.openxmlformats.org/spreadsheetml/2006/main">
  <authors>
    <author>Kriegner-Schramml Simon</author>
  </authors>
  <commentList>
    <comment ref="A29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</commentList>
</comments>
</file>

<file path=xl/sharedStrings.xml><?xml version="1.0" encoding="utf-8"?>
<sst xmlns="http://schemas.openxmlformats.org/spreadsheetml/2006/main" count="1789" uniqueCount="800">
  <si>
    <t>MISCHUNGSBERECHNUNG</t>
  </si>
  <si>
    <t>Kosten/ha in €</t>
  </si>
  <si>
    <t>Richtpreis/kg</t>
  </si>
  <si>
    <t>Reinsaat-menge</t>
  </si>
  <si>
    <t>Kosten/ha bei Reinsaat</t>
  </si>
  <si>
    <t>Menge/ha</t>
  </si>
  <si>
    <t xml:space="preserve">Menge in kg </t>
  </si>
  <si>
    <t>Einzelkulturen</t>
  </si>
  <si>
    <t>Ackerbohne für Gründüngung</t>
  </si>
  <si>
    <t>Alexandrinerklee</t>
  </si>
  <si>
    <r>
      <t xml:space="preserve">Alexandrinerklee </t>
    </r>
    <r>
      <rPr>
        <b/>
        <sz val="12"/>
        <rFont val="Arial"/>
        <family val="2"/>
      </rPr>
      <t>BIO</t>
    </r>
  </si>
  <si>
    <t>Buchweizen</t>
  </si>
  <si>
    <t>Einjähriges Raygras (Westerwoldisches Raygras)</t>
  </si>
  <si>
    <r>
      <t xml:space="preserve">Englisches Raygras </t>
    </r>
    <r>
      <rPr>
        <b/>
        <sz val="12"/>
        <rFont val="Arial"/>
        <family val="2"/>
      </rPr>
      <t>BIO</t>
    </r>
  </si>
  <si>
    <t>Futtererbse</t>
  </si>
  <si>
    <t>Gelbklee (Hopfenklee)</t>
  </si>
  <si>
    <t>Grünschnittroggen</t>
  </si>
  <si>
    <t>Inkarnatklee</t>
  </si>
  <si>
    <r>
      <t xml:space="preserve">Inkarnatklee </t>
    </r>
    <r>
      <rPr>
        <b/>
        <sz val="12"/>
        <rFont val="Arial"/>
        <family val="2"/>
      </rPr>
      <t>BIO</t>
    </r>
  </si>
  <si>
    <r>
      <t xml:space="preserve">Kresse </t>
    </r>
    <r>
      <rPr>
        <b/>
        <sz val="12"/>
        <rFont val="Arial"/>
        <family val="2"/>
      </rPr>
      <t>BIO</t>
    </r>
  </si>
  <si>
    <t>Leindotter</t>
  </si>
  <si>
    <r>
      <t xml:space="preserve">Leindotter </t>
    </r>
    <r>
      <rPr>
        <b/>
        <sz val="12"/>
        <rFont val="Arial"/>
        <family val="2"/>
      </rPr>
      <t>BIO</t>
    </r>
  </si>
  <si>
    <t>Luzerne</t>
  </si>
  <si>
    <r>
      <t xml:space="preserve">Luzerne </t>
    </r>
    <r>
      <rPr>
        <b/>
        <sz val="12"/>
        <rFont val="Arial"/>
        <family val="2"/>
      </rPr>
      <t>BIO</t>
    </r>
  </si>
  <si>
    <t>Meliorationsrettich</t>
  </si>
  <si>
    <t>Ölrettich</t>
  </si>
  <si>
    <t>Persischer Klee</t>
  </si>
  <si>
    <t>Phazelie</t>
  </si>
  <si>
    <r>
      <t xml:space="preserve">Phazelie </t>
    </r>
    <r>
      <rPr>
        <b/>
        <sz val="12"/>
        <rFont val="Arial"/>
        <family val="2"/>
      </rPr>
      <t>BIO</t>
    </r>
  </si>
  <si>
    <t>Pigmentplatterbse</t>
  </si>
  <si>
    <r>
      <t xml:space="preserve">Pigmentplatterbse </t>
    </r>
    <r>
      <rPr>
        <b/>
        <sz val="12"/>
        <rFont val="Arial"/>
        <family val="2"/>
      </rPr>
      <t>BIO</t>
    </r>
  </si>
  <si>
    <t xml:space="preserve">Ringelblume </t>
  </si>
  <si>
    <t>Rotklee</t>
  </si>
  <si>
    <r>
      <t xml:space="preserve">Rotklee </t>
    </r>
    <r>
      <rPr>
        <b/>
        <sz val="12"/>
        <rFont val="Arial"/>
        <family val="2"/>
      </rPr>
      <t>BIO</t>
    </r>
  </si>
  <si>
    <t>Sarepta-Senf</t>
  </si>
  <si>
    <t>Schwedenklee</t>
  </si>
  <si>
    <t>Senf</t>
  </si>
  <si>
    <r>
      <t xml:space="preserve">Senf </t>
    </r>
    <r>
      <rPr>
        <b/>
        <sz val="12"/>
        <rFont val="Arial"/>
        <family val="2"/>
      </rPr>
      <t>BIO</t>
    </r>
  </si>
  <si>
    <t>Sommerfutterraps</t>
  </si>
  <si>
    <t>Steinklee gelb, Steinklee weiß (Bokharaklee)</t>
  </si>
  <si>
    <t>Sudangras</t>
  </si>
  <si>
    <t>Weißklee</t>
  </si>
  <si>
    <r>
      <t xml:space="preserve">Weißklee </t>
    </r>
    <r>
      <rPr>
        <b/>
        <sz val="12"/>
        <rFont val="Arial"/>
        <family val="2"/>
      </rPr>
      <t>BIO</t>
    </r>
  </si>
  <si>
    <t>Winterfutterraps</t>
  </si>
  <si>
    <t>Winterwicke Pannonisch</t>
  </si>
  <si>
    <r>
      <t xml:space="preserve">Winterwicke Pannonisch </t>
    </r>
    <r>
      <rPr>
        <b/>
        <sz val="12"/>
        <rFont val="Arial"/>
        <family val="2"/>
      </rPr>
      <t>BIO</t>
    </r>
  </si>
  <si>
    <t>Saatgutmischungen</t>
  </si>
  <si>
    <t xml:space="preserve">AckerGrün Begrünungsmischung  HumusPluss </t>
  </si>
  <si>
    <t xml:space="preserve">AckerGrün Begrünungsmischung FruchtfolgePluss </t>
  </si>
  <si>
    <t>AckerGrün Begrünungsmischung SpeedPluss</t>
  </si>
  <si>
    <t xml:space="preserve">AckerGrün Begrünungsmischung RübenPluss </t>
  </si>
  <si>
    <t>AckerGrün Leguminosengemenge früh</t>
  </si>
  <si>
    <t>AckerGrün Leguminosengemenge spät</t>
  </si>
  <si>
    <t>BIENENTRACHTBRACHE</t>
  </si>
  <si>
    <t>25</t>
  </si>
  <si>
    <t>Bienenweide einjährig  "TÜBINGER Art"</t>
  </si>
  <si>
    <t>Bodenfit</t>
  </si>
  <si>
    <t>50</t>
  </si>
  <si>
    <t>DICKICHT</t>
  </si>
  <si>
    <t xml:space="preserve">Einsömmerige Kleegrasmischung  EZ - DIE SAAT - ÖAG - Qualitätssaatgutmischung </t>
  </si>
  <si>
    <t>30</t>
  </si>
  <si>
    <t>FUTTERPROFI   EI überjähriges Kleegras</t>
  </si>
  <si>
    <t xml:space="preserve">Landsberger Gemenge </t>
  </si>
  <si>
    <t>LECKERBISSEN</t>
  </si>
  <si>
    <t>LEGUMIX</t>
  </si>
  <si>
    <t>ÖPULFIT</t>
  </si>
  <si>
    <t>WiesenGrün Landsberger Gemenge ST 1</t>
  </si>
  <si>
    <t>Wassergüte fein</t>
  </si>
  <si>
    <t>Wassergüte früh</t>
  </si>
  <si>
    <t>Wassergüte rau</t>
  </si>
  <si>
    <t>kg/ha</t>
  </si>
  <si>
    <t>€/ha</t>
  </si>
  <si>
    <t>Anmerkungen</t>
  </si>
  <si>
    <t xml:space="preserve">Abessinischer Senf </t>
  </si>
  <si>
    <t>25 - 30</t>
  </si>
  <si>
    <t>Bastardraygras</t>
  </si>
  <si>
    <t xml:space="preserve">Bitterlupine </t>
  </si>
  <si>
    <t>60 - 80</t>
  </si>
  <si>
    <t>Esparsette</t>
  </si>
  <si>
    <t>Futterkohl</t>
  </si>
  <si>
    <t>3 - 5</t>
  </si>
  <si>
    <t>90 - 150</t>
  </si>
  <si>
    <t xml:space="preserve">spätsaatverträglich, sehr gutes Durchwurzelungsvermögen </t>
  </si>
  <si>
    <t>Herbstrübe</t>
  </si>
  <si>
    <t>Hirse</t>
  </si>
  <si>
    <t>Hornklee</t>
  </si>
  <si>
    <t>10 - 15</t>
  </si>
  <si>
    <t>Kulturmalve</t>
  </si>
  <si>
    <t xml:space="preserve">Weideluzerne hat tiefer liegende Wurzelköpfe, die unempfindlicher sind gegen Tritt und Radschlupf </t>
  </si>
  <si>
    <t>20 - 25</t>
  </si>
  <si>
    <t>Saatplatterbse</t>
  </si>
  <si>
    <r>
      <t xml:space="preserve">Saatplatterbse </t>
    </r>
    <r>
      <rPr>
        <b/>
        <sz val="12"/>
        <rFont val="Arial"/>
        <family val="2"/>
      </rPr>
      <t xml:space="preserve">BIO </t>
    </r>
  </si>
  <si>
    <t>100 - 130</t>
  </si>
  <si>
    <t>10 - 20</t>
  </si>
  <si>
    <t xml:space="preserve">Serradella </t>
  </si>
  <si>
    <t>20 - 30</t>
  </si>
  <si>
    <t>Kreuzblütler, raschwüchsig, mehrschnittig, meist winterhart</t>
  </si>
  <si>
    <t>DSV - Mischungen</t>
  </si>
  <si>
    <t>30 - 40</t>
  </si>
  <si>
    <t>Deutsches Weidelgras, Inkarnatklee, Rotklee, Schwedenklee, Weißklee, Welsches Weidelgras, Winterwicke</t>
  </si>
  <si>
    <t xml:space="preserve">Buchweizen, Phazelie, Alexandrinerklee, Gingellikraut, Kresse - Aussaat bis Mitte August - Absackung 25 kg </t>
  </si>
  <si>
    <t>AckerGrün Weingarten II - Dauerbegrünung ohne Klee</t>
  </si>
  <si>
    <t xml:space="preserve">AckerGrün WeingartenPluss  </t>
  </si>
  <si>
    <t>Überjährige Saatgutmischung ohne Gräseranteil - Serradella, Weißklee, Gelbklee, Inkarnatklee, Phazelie, Ölrettich (konventionelle Sorte) , Buchweizen - Bei Begrünung jeder 2. Reihe Aussaatmenge:  12 - 30 kg/ha - Absackung  10 kg</t>
  </si>
  <si>
    <t xml:space="preserve">AckerGrün Biodiversitätmischung BIOLebensraumPluss </t>
  </si>
  <si>
    <t xml:space="preserve">AckerGrün Biodiversitätmischung BlütenPluss </t>
  </si>
  <si>
    <t>Luzerne, Rotklee, Weißklee, Hornklee, Inkarnatklee, Esparsette - 6 insektenblütige überjährige Legumiosenarten +  Malve, Leindotter und Senf ebenfalls insektenblütig - Aussaat bis Mitte August - Absackung  10 kg</t>
  </si>
  <si>
    <t xml:space="preserve">AckerGrün Biodiversitätsmischung BienentrachtPluss </t>
  </si>
  <si>
    <t xml:space="preserve">AckerGrün BioUntersaatPluss </t>
  </si>
  <si>
    <t>Weißklee, Inkarnatklee, Alexandrinerklee, Persischer Klee - Absackung  10 kg; Untersaat 10 kg/ha, Reinsaat 20 kg/ha</t>
  </si>
  <si>
    <t xml:space="preserve">AckerGrün UntersaatPluss </t>
  </si>
  <si>
    <t xml:space="preserve">Italienisches  Raygras tetraploide und diploide Sorte,  Persischer Klee  - für Grünverfütterung, Heu und Silagenutzung - Absackung 10 kg </t>
  </si>
  <si>
    <t xml:space="preserve">WOLFF - Mischung </t>
  </si>
  <si>
    <t xml:space="preserve">WOLFF - Mischung ohne Luzerne </t>
  </si>
  <si>
    <t>Saatbau - Mischungen</t>
  </si>
  <si>
    <t>70 - 80</t>
  </si>
  <si>
    <t>Phacelia, Buchweizen, Ölrettich, Senf, auch auf rauhere Saatbeete</t>
  </si>
  <si>
    <t>BIOGRÜN Klassik</t>
  </si>
  <si>
    <t>Genauere Angaben bezüglich Sorten und ihre Eigenschaften finden Sie bei Ihrem Landesproduktenhändler oder</t>
  </si>
  <si>
    <r>
      <t xml:space="preserve">Einjähriges Raygras </t>
    </r>
    <r>
      <rPr>
        <b/>
        <sz val="12"/>
        <rFont val="Arial"/>
        <family val="2"/>
      </rPr>
      <t>BIO</t>
    </r>
  </si>
  <si>
    <t xml:space="preserve">Gelbes, großfallendes Korn, mittelfrühe Reife , TKM 8-15 g </t>
  </si>
  <si>
    <t>rasche Entwicklung, wenig oberirdische Masse, verholzt nicht, lange und dicke Pfahlwurzel mit guter Tiefenlockerung, frostet ab und hinterlässt im Frühjahr nur kleine runde Löcher</t>
  </si>
  <si>
    <t>Ölrettich nematodenhemmend</t>
  </si>
  <si>
    <t>Dunkelkeimer, braucht feines Saatbett, nematoden- und fruchtfolgeneutral, trockenheitstolerant, Eignung für Mulchsaat, Bienenweide, bei später Aussaat höhere Saatstärke verwenden</t>
  </si>
  <si>
    <t>Saflor</t>
  </si>
  <si>
    <t>Kreuzblütler, Schnitt vor Blütenbildung, rasche Keimung, hohe Blattmasse für Schnittnutzung, nährstoffreiches Futter, Zur Futternutzung mit 10 kg/ha, zur Gründüngung mit 15-20 kg/ha</t>
  </si>
  <si>
    <t>Leguminose, 2-jährig, d.h. Blütenbildung erst im 2. Jahr - gute Durchwurzelung des Bodens, durchwurzelt auch verdichtete Böden, anspruchslose, kalkliebende Pflanze, gute Meliorationspflanze, 
gelber Steinklee ist anpassungsfähiger und trockenheitstoleranter - im Gemenge anbauen</t>
  </si>
  <si>
    <r>
      <t xml:space="preserve">Sudangras </t>
    </r>
    <r>
      <rPr>
        <b/>
        <sz val="12"/>
        <rFont val="Arial"/>
        <family val="2"/>
      </rPr>
      <t>BIO</t>
    </r>
  </si>
  <si>
    <t>Zottelwicke</t>
  </si>
  <si>
    <t>Leguminose, Kräftige Wurzelbüschel, Strukturverbesserung auch in tieferen Bodenschichten, im Gemenge zur Gründüngung und als Futterpflanze, gute Bodenbedeckung, bildet auch noch in der kalten Jahreszeit Wurzelmasse</t>
  </si>
  <si>
    <t>HESA - Mischungen</t>
  </si>
  <si>
    <t>12</t>
  </si>
  <si>
    <t>Bestes Futtergemenge, durch Spätsaatverträglichkeit und sehr guter Vorfruchtwirkung auch eine ideale Gründüngung, abfrostend.</t>
  </si>
  <si>
    <t>Senf (nematodenresistente), Ölrettich (nematodenresistent), Linse  - speziell für Rübenfruchtfolge auch zur Mulchsaat geeignet ; Aussaat bis Mitte August - Absackung 15 kg</t>
  </si>
  <si>
    <t>Inkarnatklee, Rotklee, Luzerne, Esparsette, Phazelie, Leindotter - Aussaat Mitte August - Absackung 10 kg</t>
  </si>
  <si>
    <t>enthält 17 verschiedene ein- und mehrjährige Blühkomponenten, damit der Bestand auch einige Jahre einen wertvollen Lebensraum für Bienen aber auch sämtliche Insekten und Niederwild bietet - Aussaat bis Mitte August - Absackung 10 kg</t>
  </si>
  <si>
    <t>Bienenweide mehrjährig  "VEITSHÖCHHEIMER Art"</t>
  </si>
  <si>
    <t>Nitrofit</t>
  </si>
  <si>
    <t>20-25</t>
  </si>
  <si>
    <t>Bitterlupine</t>
  </si>
  <si>
    <t>14</t>
  </si>
  <si>
    <r>
      <rPr>
        <sz val="11"/>
        <rFont val="Arial"/>
        <family val="2"/>
      </rPr>
      <t>angeführte Werte sind Durchschnitts - bzw. Beispielwerte</t>
    </r>
    <r>
      <rPr>
        <b/>
        <sz val="11"/>
        <rFont val="Arial"/>
        <family val="2"/>
      </rPr>
      <t xml:space="preserve">
Hier können auch eigene Werte eingetragen werden</t>
    </r>
  </si>
  <si>
    <t>Menge
Reinsaat</t>
  </si>
  <si>
    <t>eigene Kultur 1</t>
  </si>
  <si>
    <t>eigene Kultur 2</t>
  </si>
  <si>
    <t>eigene Kultur 3</t>
  </si>
  <si>
    <t>eigene Kultur 4</t>
  </si>
  <si>
    <t>eigene Kultur 5</t>
  </si>
  <si>
    <t>eigene Kultur 6</t>
  </si>
  <si>
    <t>eigene Kultur 7</t>
  </si>
  <si>
    <r>
      <t xml:space="preserve">Sie können hier den entsprechenden Preis eingeben - 
</t>
    </r>
    <r>
      <rPr>
        <sz val="11"/>
        <rFont val="Arial"/>
        <family val="2"/>
      </rPr>
      <t>die vorausgefüllten Werte entsprechen Durchschnittswerten laut Preisspanne gem. Begrünungstabelle 2021</t>
    </r>
    <r>
      <rPr>
        <b/>
        <sz val="11"/>
        <rFont val="Arial"/>
        <family val="2"/>
      </rPr>
      <t xml:space="preserve">
</t>
    </r>
  </si>
  <si>
    <r>
      <t xml:space="preserve">Sie können hier den entsprechenden Preis eingeben - 
</t>
    </r>
    <r>
      <rPr>
        <sz val="11"/>
        <rFont val="Arial"/>
        <family val="2"/>
      </rPr>
      <t>die vorausgefüllten Werte entsprechen Durchschnittswerten laut Preisspanne gem. Begrünungstabelle 2021</t>
    </r>
  </si>
  <si>
    <r>
      <rPr>
        <sz val="11"/>
        <rFont val="Arial"/>
        <family val="2"/>
      </rPr>
      <t>angeführte Werte sind Durchschnitts - bzw. Beispielwerte</t>
    </r>
    <r>
      <rPr>
        <b/>
        <sz val="11"/>
        <rFont val="Arial"/>
        <family val="2"/>
      </rPr>
      <t xml:space="preserve">
HIER können auch eigene Werte eingegeben werden</t>
    </r>
  </si>
  <si>
    <t xml:space="preserve">Eigenschaften überwinternde Kulturen </t>
  </si>
  <si>
    <t>Pflanzenarten</t>
  </si>
  <si>
    <r>
      <t xml:space="preserve">Anbauzeit
</t>
    </r>
    <r>
      <rPr>
        <sz val="11"/>
        <rFont val="Arial"/>
        <family val="2"/>
      </rPr>
      <t>Juli  Aug.Sept.</t>
    </r>
    <r>
      <rPr>
        <b/>
        <sz val="11"/>
        <rFont val="Arial"/>
        <family val="2"/>
      </rPr>
      <t xml:space="preserve">
</t>
    </r>
    <r>
      <rPr>
        <sz val="12"/>
        <rFont val="Arial"/>
        <family val="2"/>
      </rPr>
      <t>### ### ###</t>
    </r>
  </si>
  <si>
    <t>Jugend-
ent-
wicklung</t>
  </si>
  <si>
    <t>Bodenbe-deckung</t>
  </si>
  <si>
    <t>Reinsaat-
menge 
kg/ha</t>
  </si>
  <si>
    <t>Reinsaat bzw. Gemengeanbau</t>
  </si>
  <si>
    <t>Futter
eignung</t>
  </si>
  <si>
    <t>Kreuzblütler</t>
  </si>
  <si>
    <t xml:space="preserve">Winterrübse </t>
  </si>
  <si>
    <t>### ### ##</t>
  </si>
  <si>
    <t>sehr rasch</t>
  </si>
  <si>
    <t>sehr gut</t>
  </si>
  <si>
    <t>10-15</t>
  </si>
  <si>
    <t>beides</t>
  </si>
  <si>
    <t>Fruchtfolge beachten, raschwüchsig, mehrschnittig</t>
  </si>
  <si>
    <t>### ### ###</t>
  </si>
  <si>
    <t>rasch</t>
  </si>
  <si>
    <t>Reinsaat sinnvoll</t>
  </si>
  <si>
    <t>für Futternutzung Juli/August 10 kg /ha Aussaat, geht im Ansaatjahr nicht in Blüte</t>
  </si>
  <si>
    <t>Leguminosen</t>
  </si>
  <si>
    <t>binden Luftstickstoff, Fruchtfolgeregeln beachten</t>
  </si>
  <si>
    <t>Winterwicke</t>
  </si>
  <si>
    <t>gut</t>
  </si>
  <si>
    <t>80-100</t>
  </si>
  <si>
    <t>nur in Gemengen sinnvoll</t>
  </si>
  <si>
    <t xml:space="preserve">im Landsberger Gemenge, meist überwinternd, gute Durchwurzelung des Bodens </t>
  </si>
  <si>
    <t>### ###</t>
  </si>
  <si>
    <t>langsam</t>
  </si>
  <si>
    <t>mittel</t>
  </si>
  <si>
    <t>15</t>
  </si>
  <si>
    <t>geringe Ansprüche, lichtbedürftig  ausläufertreibend - Lückenfüller</t>
  </si>
  <si>
    <t>### ##</t>
  </si>
  <si>
    <t>wertvolle Futterleguminose für Feuchtgebiete  und Übergangslagen</t>
  </si>
  <si>
    <t>wertvolle Futterleguminose für Trockengebiete, pH -Wert mind. um 6,5 !</t>
  </si>
  <si>
    <t>25-30</t>
  </si>
  <si>
    <t>Gemenge sinnvoller</t>
  </si>
  <si>
    <t>überjährig, Bestandteil auch im Landsberger Gemenge, spätsaatverträglich</t>
  </si>
  <si>
    <t>gering</t>
  </si>
  <si>
    <t>15-18</t>
  </si>
  <si>
    <t>nur im Gemenge sinnvoll</t>
  </si>
  <si>
    <t xml:space="preserve"> für Trockenlagen und schlechte Böden geeignet, niedriger Wuchs, sehr ausdauernd </t>
  </si>
  <si>
    <t>Gelbklee</t>
  </si>
  <si>
    <t>für magere Böden ,anspruchslos, trockenresistent, eher niederliegend</t>
  </si>
  <si>
    <t>13-15</t>
  </si>
  <si>
    <t xml:space="preserve">für feuchtere Böden und rauere Lagen als Ersatz für Rotklee </t>
  </si>
  <si>
    <t>Steinklee, gelb/weiß</t>
  </si>
  <si>
    <t>### #</t>
  </si>
  <si>
    <t xml:space="preserve">2-jährig, hochwachsend, kann verdichtete Böden durchwurzeln, cumarinhältig  </t>
  </si>
  <si>
    <t>mäßig</t>
  </si>
  <si>
    <t>Gräser</t>
  </si>
  <si>
    <t xml:space="preserve">Rotschwingel </t>
  </si>
  <si>
    <t xml:space="preserve">### ### </t>
  </si>
  <si>
    <t>bildet Ausläufer - wichtiger Narbenbildner und Lückenfüller</t>
  </si>
  <si>
    <t>Engl. (deut.) Raygras</t>
  </si>
  <si>
    <t>konkurrenzstark in der Anfangsentwicklung, nicht geeignet für raue Lagen</t>
  </si>
  <si>
    <t>Wiesenschwingel</t>
  </si>
  <si>
    <t>30-40</t>
  </si>
  <si>
    <t>für feuchte nährstoffreiche Böden, hochwachsend</t>
  </si>
  <si>
    <t>Schafschwingel</t>
  </si>
  <si>
    <t>für karge Böden, als Futtergras wenig Bedeutung</t>
  </si>
  <si>
    <t>Kammgras</t>
  </si>
  <si>
    <t>22</t>
  </si>
  <si>
    <t xml:space="preserve">ausdauerndes Gras für karge Böden </t>
  </si>
  <si>
    <t>Rotes Straußgras</t>
  </si>
  <si>
    <t>für karge, aber auch saure Böden, speziell in höheren nicht zu trockenen Lagen</t>
  </si>
  <si>
    <t>Wiesenripse</t>
  </si>
  <si>
    <t>narbenbildend füllt Lücken, gute Trockenheitsresistenz</t>
  </si>
  <si>
    <t>Timothe</t>
  </si>
  <si>
    <t>15-20</t>
  </si>
  <si>
    <t>ausdauendes Gras mit guter Winterhärte unempfindlich gegen Nässe</t>
  </si>
  <si>
    <t>Glatthafer</t>
  </si>
  <si>
    <t>40</t>
  </si>
  <si>
    <t>horstbildendes hochwüchsiges Gras, verträg Trockenheit gut</t>
  </si>
  <si>
    <t>Knaulgras</t>
  </si>
  <si>
    <t>gut geeignet für trockene Böden, bildet Horste, später konkurrenzstark</t>
  </si>
  <si>
    <t>Italienisches Raygras</t>
  </si>
  <si>
    <t>30-50</t>
  </si>
  <si>
    <t>überwintert in milderen Lagen , guter  N-Verwerter</t>
  </si>
  <si>
    <t>20-30</t>
  </si>
  <si>
    <t>zwei- bis mehrjährig in milden und mittleren Lagen, verlangt gute Nährstoffversorgung</t>
  </si>
  <si>
    <t>spätsaatverträgliche Saatgutmischung
mit guter Vorfruchtwirkung, mit 30-40 kg/ha als Rotationsbrache möglich</t>
  </si>
  <si>
    <t>Landsberger Gemenge</t>
  </si>
  <si>
    <t>### ### #</t>
  </si>
  <si>
    <t>50-80</t>
  </si>
  <si>
    <t xml:space="preserve">Gründecke CLASSIC HR </t>
  </si>
  <si>
    <t>5 % Phacelia, 15 % Senf, 61 % Buchweizen,10% Alexandrinerklee,  5 % Kresse, 4% Schwarzs.</t>
  </si>
  <si>
    <t>AckerGrün Hydrosan</t>
  </si>
  <si>
    <t xml:space="preserve">            ### ##</t>
  </si>
  <si>
    <t>Boden- und Wasserschutzmischung, speziell f. Begrünung nach Mais</t>
  </si>
  <si>
    <t>AckerGrün Biodiversitäts+</t>
  </si>
  <si>
    <t xml:space="preserve">Gräserfreie Brachemischung </t>
  </si>
  <si>
    <t>Mungo, Phacelia, Alexandrinerklee und Krumenklee</t>
  </si>
  <si>
    <t xml:space="preserve">   # ###</t>
  </si>
  <si>
    <t>Sonstige</t>
  </si>
  <si>
    <t xml:space="preserve">Bestockt stärker als Roggen. Auch für ärmere Böden zur Wildäsung bzw. Aussaat im Juni - Herbst Futterschnitt und im nächsten Jahr Drusch möglich </t>
  </si>
  <si>
    <t>Waldstaudenroggen</t>
  </si>
  <si>
    <t xml:space="preserve">           ### ##</t>
  </si>
  <si>
    <t>120</t>
  </si>
  <si>
    <t>130</t>
  </si>
  <si>
    <t>Gute Bestockung. besonders gute Frühjahrsschnitte (vor dem Maisanbau) möglich</t>
  </si>
  <si>
    <t xml:space="preserve">Jugendentwicklung  und Bodenbedeckung sind stark abhängig von den verwendeten Sorten. Die Bodenbedeckung ist weiters abhängig vom Vegetationsstadium der Pflanze. </t>
  </si>
  <si>
    <t>Ein Abfrosten der Bestände ist jedoch auch bei überwinternden Kulturarten je nach Witterung, Schneelage… nicht auszuschließen</t>
  </si>
  <si>
    <t xml:space="preserve">Eigenschaften abfrostende Kulturen </t>
  </si>
  <si>
    <t>Versch. Pflanzenfamilien</t>
  </si>
  <si>
    <t>Sonnenblume</t>
  </si>
  <si>
    <t>Sklerotinia-Vermehrer!!  Braucht viel Bodenwasser - ausgefallene Samen in Folgefrucht</t>
  </si>
  <si>
    <t>Schwarzsamen/ Mungo</t>
  </si>
  <si>
    <t xml:space="preserve"> sehr gut</t>
  </si>
  <si>
    <t>sehr frostempfindlich, trockenheitsverträglich, ideal für Mulchsaat, rasche Jugendentwicklung, Sclerotinia</t>
  </si>
  <si>
    <t>Ringelblume</t>
  </si>
  <si>
    <t>meist abfrostend, fruchtfolgeneutral, sehr gute Durchwurzelung und guter Stickstoffspeicher, Samenbildung</t>
  </si>
  <si>
    <t>Phazelia</t>
  </si>
  <si>
    <t>10-16</t>
  </si>
  <si>
    <t>für alle Fruchtfolgen, nematodenneutral, verträgt Trockenheit gut, beste Eignung für Mulchsaat</t>
  </si>
  <si>
    <t>nein</t>
  </si>
  <si>
    <t xml:space="preserve"> gut</t>
  </si>
  <si>
    <t xml:space="preserve"> 60-80</t>
  </si>
  <si>
    <t>Gemenge</t>
  </si>
  <si>
    <t>bei frühem Anbau Samenreife (Achtung bei Zuckerrübe), trockenverträglich, frostempfindlich</t>
  </si>
  <si>
    <t>Anbau ab August von Vorteil damit Pflanzen mehr Blattmasse bilden</t>
  </si>
  <si>
    <t>kaum</t>
  </si>
  <si>
    <t>Senf nematodenres.</t>
  </si>
  <si>
    <t xml:space="preserve">rechtzeitiger Anbau für biologische Nematodenbekämpfung notwendig - Eignung für Zuckerrübenfruchtfolge </t>
  </si>
  <si>
    <t xml:space="preserve">Sareptasenf </t>
  </si>
  <si>
    <t xml:space="preserve">  ## ##</t>
  </si>
  <si>
    <t>bessere Durchwurzelung als Senf, Bodenstrukturverbesserung - Futterwert ähnlich Sommerfutteraps, Energieerz.</t>
  </si>
  <si>
    <t xml:space="preserve"> 6 - 8</t>
  </si>
  <si>
    <t>rasch Entwicklung, wenig oberirdische Masse, kräftige Pfahlwurzel mit guter Tiefenlockerung, frostet ab</t>
  </si>
  <si>
    <t>Ölrettich multiresistente Sorte</t>
  </si>
  <si>
    <t>frühe Saat und dichte Bestände verringern die Rettichbildung - gilt auch für nematodenresistente, Pflanzeninhaltsstoffe (Glucosinolate) von Defender werden zu biologisch aktiv wirksamen Stoffen umgesetzt</t>
  </si>
  <si>
    <t>Ölrettich nematodenh.</t>
  </si>
  <si>
    <t>für Schnittnutzung Aussaat ab Mitte August: 10 kg/ha, keine nematodenresistenten Sorten verfügbar</t>
  </si>
  <si>
    <t xml:space="preserve">Sommerrübse </t>
  </si>
  <si>
    <t xml:space="preserve">beides </t>
  </si>
  <si>
    <t>friert meist ab und hinterläßt eine lockere Mulchschicht für eine störungsfreie Direktsaat von Mais</t>
  </si>
  <si>
    <t xml:space="preserve">gut </t>
  </si>
  <si>
    <t>Markstamm,-/Futterkohl</t>
  </si>
  <si>
    <t xml:space="preserve">### # </t>
  </si>
  <si>
    <t>3-5</t>
  </si>
  <si>
    <t xml:space="preserve">gutes Futter, hohe  Winterfestigkeit, verträgt Fröste von -10-12°C, Fütterung bis Ende Dez. frisch vom Feld </t>
  </si>
  <si>
    <t>8-12</t>
  </si>
  <si>
    <t>eher Gemenge</t>
  </si>
  <si>
    <t>langsame Jugendentwicklung, feines Wurzelwerk, rel. wenig Masse,  nicht selbstverträglich</t>
  </si>
  <si>
    <t>###</t>
  </si>
  <si>
    <t>15-40</t>
  </si>
  <si>
    <t xml:space="preserve">hohes Nachwuchsvermögen - Nutzung als Grünfutter/Silage ab ca. 60 cm Wuchshöhe für Biogas, Wildäcker </t>
  </si>
  <si>
    <t>Sandhafer</t>
  </si>
  <si>
    <t>80-120</t>
  </si>
  <si>
    <t>zur Bekämpfung von Pratylenchus penetrans (Wurzelläsionsälchen) -  keine Vermehrung von Trichodoriden (Überträger der Eisenfleckigkeit), für alle Böden und jegliche Nutzung geeignet</t>
  </si>
  <si>
    <t>Westerw. Raygras</t>
  </si>
  <si>
    <t xml:space="preserve">sehr wüchsig, nematodenneutral, bestens geeignet für Silierung, Nutzung vor Beginn des Ährenschiebens </t>
  </si>
  <si>
    <t>Alexandrinerklee und 
Krumenklee</t>
  </si>
  <si>
    <t>langsame Jugendentwicklung, hohes Nachwuchsvermögen, hoher Eiweißgehalt  im Gemenge mit Gräsern bauen</t>
  </si>
  <si>
    <t>Saatwicke</t>
  </si>
  <si>
    <t xml:space="preserve"> 100-130</t>
  </si>
  <si>
    <t>Gemenge mit Stützfrucht</t>
  </si>
  <si>
    <t>gute Garebildung, eiweißreiches Grünfutter, mit Stützfrucht  anbauen</t>
  </si>
  <si>
    <t>130-150</t>
  </si>
  <si>
    <t>Erntereife zur Grünverfütterung nach Erreichen der Vollblüte, sobald die untersten Hülsen ausgebildet sind</t>
  </si>
  <si>
    <t>Klee der sandigen Böden - mit Stütz,-Deckfrucht anbauen, keimt sehr langsam,  stark verzweigtes Wurzelwerk</t>
  </si>
  <si>
    <t>Ackerbohne</t>
  </si>
  <si>
    <t xml:space="preserve"> 150-200</t>
  </si>
  <si>
    <t xml:space="preserve">bevorzugt feuchte Klimagebiete, mit sich selbst und Rotklee nicht verträglich </t>
  </si>
  <si>
    <t xml:space="preserve"> 110-180</t>
  </si>
  <si>
    <t>schnelle Jugendentwicklung,  bessere Durchwurzelung als Futtererbse, für trockene Standorte geeignet</t>
  </si>
  <si>
    <t>Süßlupine</t>
  </si>
  <si>
    <t xml:space="preserve">### </t>
  </si>
  <si>
    <t xml:space="preserve"> 150-220</t>
  </si>
  <si>
    <t>weiße, gelbe oder blaue bitterstoffarme Lupinen Eignung je nach Bodentyp - eiweissreiches Futter</t>
  </si>
  <si>
    <t>120-180</t>
  </si>
  <si>
    <t xml:space="preserve">zur Gründüngung auf leichteren Böden auch in kühleren Lagen </t>
  </si>
  <si>
    <t>keine</t>
  </si>
  <si>
    <t>Kulturarten sind nur bei ausreichender vegetativen Entwicklung im Herbst und kalten Wintern (tiefgehende Fröste) abfrostend.</t>
  </si>
  <si>
    <t>Nematodenresistente Sorten von Senf und Ölrettich haben nur Wirkung gegen Zuckerrübenzystennematoden - außer Ölrettich Defender als multiresistente Sorte.</t>
  </si>
  <si>
    <t>Menge in kg/ha
geplant</t>
  </si>
  <si>
    <t>Mischungs-anteil in % (=relative Saatstärke)</t>
  </si>
  <si>
    <t>Fläche in ha</t>
  </si>
  <si>
    <t>Mischungs-anteil in %
(=relative Saatstärke)</t>
  </si>
  <si>
    <t>Saatstärke in % der Reinsaat</t>
  </si>
  <si>
    <t>Kulturbezeichnung</t>
  </si>
  <si>
    <t>Menge in kg/ha 
geplant</t>
  </si>
  <si>
    <t>Kosten je Kultur</t>
  </si>
  <si>
    <t>Kosten/ha</t>
  </si>
  <si>
    <t xml:space="preserve">Saatgutmenge je Kultur bzw. Mischung in kg </t>
  </si>
  <si>
    <t>Der Bereich Anbauzeitpunkte enthält Informationen zu den empfohlenen Anbauzeitpunkten und pflanzenbaulichen Eigenschaften</t>
  </si>
  <si>
    <r>
      <t xml:space="preserve">Dieser Bereich ist zusätzlich in Eigenschaften </t>
    </r>
    <r>
      <rPr>
        <b/>
        <u/>
        <sz val="11"/>
        <color theme="1"/>
        <rFont val="Arial"/>
        <family val="2"/>
      </rPr>
      <t>winterharter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abfrostender Kulturen</t>
    </r>
    <r>
      <rPr>
        <sz val="11"/>
        <color theme="1"/>
        <rFont val="Arial"/>
        <family val="2"/>
      </rPr>
      <t xml:space="preserve"> untergliedert</t>
    </r>
  </si>
  <si>
    <r>
      <t xml:space="preserve">Die Preise je kg und die Reinsaatstärke können angepasst werden. </t>
    </r>
    <r>
      <rPr>
        <b/>
        <sz val="11"/>
        <color theme="1"/>
        <rFont val="Arial"/>
        <family val="2"/>
      </rPr>
      <t>Oben RECHTS</t>
    </r>
    <r>
      <rPr>
        <sz val="11"/>
        <color theme="1"/>
        <rFont val="Arial"/>
        <family val="2"/>
      </rPr>
      <t xml:space="preserve"> werden </t>
    </r>
    <r>
      <rPr>
        <b/>
        <sz val="11"/>
        <color theme="1"/>
        <rFont val="Arial"/>
        <family val="2"/>
      </rPr>
      <t>relative Saatstärke</t>
    </r>
    <r>
      <rPr>
        <sz val="11"/>
        <color theme="1"/>
        <rFont val="Arial"/>
        <family val="2"/>
      </rPr>
      <t xml:space="preserve"> aus allen gewählten Kulturen und Mischungen, der </t>
    </r>
    <r>
      <rPr>
        <b/>
        <sz val="11"/>
        <color theme="1"/>
        <rFont val="Arial"/>
        <family val="2"/>
      </rPr>
      <t>Preis je ha</t>
    </r>
    <r>
      <rPr>
        <sz val="11"/>
        <color theme="1"/>
        <rFont val="Arial"/>
        <family val="2"/>
      </rPr>
      <t xml:space="preserve"> und die </t>
    </r>
    <r>
      <rPr>
        <b/>
        <sz val="11"/>
        <color theme="1"/>
        <rFont val="Arial"/>
        <family val="2"/>
      </rPr>
      <t>Saatgutmenge je ha</t>
    </r>
    <r>
      <rPr>
        <sz val="11"/>
        <color theme="1"/>
        <rFont val="Arial"/>
        <family val="2"/>
      </rPr>
      <t xml:space="preserve"> angezeigt.</t>
    </r>
  </si>
  <si>
    <r>
      <t xml:space="preserve">ZUR
ZUSAMMENFASSUNG
</t>
    </r>
    <r>
      <rPr>
        <u/>
        <sz val="22"/>
        <rFont val="Arial"/>
        <family val="2"/>
      </rPr>
      <t>►</t>
    </r>
  </si>
  <si>
    <r>
      <t xml:space="preserve">Um die Berechnung vollständig ausführen zu können müssen die </t>
    </r>
    <r>
      <rPr>
        <b/>
        <u/>
        <sz val="11"/>
        <color theme="1"/>
        <rFont val="Arial"/>
        <family val="2"/>
      </rPr>
      <t>betreffende Fläche</t>
    </r>
    <r>
      <rPr>
        <sz val="11"/>
        <color theme="1"/>
        <rFont val="Arial"/>
        <family val="2"/>
      </rPr>
      <t xml:space="preserve"> und die </t>
    </r>
    <r>
      <rPr>
        <b/>
        <u/>
        <sz val="11"/>
        <color theme="1"/>
        <rFont val="Arial"/>
        <family val="2"/>
      </rPr>
      <t>geplante Saatgutmenge je ha</t>
    </r>
    <r>
      <rPr>
        <sz val="11"/>
        <color theme="1"/>
        <rFont val="Arial"/>
        <family val="2"/>
      </rPr>
      <t xml:space="preserve"> angeführt werden.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</si>
  <si>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zur Zusammenfassung</t>
    </r>
  </si>
  <si>
    <r>
      <t xml:space="preserve">Um die Berechnung vollständig ausführen zu können müssen die </t>
    </r>
    <r>
      <rPr>
        <b/>
        <u/>
        <sz val="11"/>
        <color theme="1"/>
        <rFont val="Arial"/>
        <family val="2"/>
      </rPr>
      <t>betreffende Fläche</t>
    </r>
    <r>
      <rPr>
        <sz val="11"/>
        <color theme="1"/>
        <rFont val="Arial"/>
        <family val="2"/>
      </rPr>
      <t xml:space="preserve"> und die 
</t>
    </r>
    <r>
      <rPr>
        <b/>
        <u/>
        <sz val="11"/>
        <color theme="1"/>
        <rFont val="Arial"/>
        <family val="2"/>
      </rPr>
      <t>geplante Saatgutmenge je ha</t>
    </r>
    <r>
      <rPr>
        <sz val="11"/>
        <color theme="1"/>
        <rFont val="Arial"/>
        <family val="2"/>
      </rPr>
      <t xml:space="preserve"> angeführt werden.</t>
    </r>
  </si>
  <si>
    <t>Der Bereich Zusammenfassung BIO enthält eine Listung der im Begrünungsrechner ausgewählten Kulturen, den diesbezüglichen Saatgutmengen und Anteilen an der gesamten Mischung. Diese kann anschließend ausgedruckt werden.</t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</si>
  <si>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gelangen Sie zum Begrünungsrechner</t>
    </r>
  </si>
  <si>
    <r>
      <t xml:space="preserve">Durch einen </t>
    </r>
    <r>
      <rPr>
        <b/>
        <u/>
        <sz val="12"/>
        <color theme="1"/>
        <rFont val="Arial"/>
        <family val="2"/>
      </rPr>
      <t>KLICK</t>
    </r>
    <r>
      <rPr>
        <sz val="12"/>
        <color theme="1"/>
        <rFont val="Arial"/>
        <family val="2"/>
      </rPr>
      <t xml:space="preserve"> auf die folgenden Schaltflächen bzw. durch Auswahl der entsprechenden Tabellenblätter gelangen Sie zu den einzelnen Bereichen.</t>
    </r>
  </si>
  <si>
    <r>
      <t xml:space="preserve">Durch einen KLICK auf diesen Link </t>
    </r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gelangen Sie zu den </t>
    </r>
    <r>
      <rPr>
        <b/>
        <u/>
        <sz val="12"/>
        <rFont val="Arial"/>
        <family val="2"/>
      </rPr>
      <t>Anbauzeitpunkten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</si>
  <si>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zum Begrünungsrechner BIO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</si>
  <si>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zur Zusammenfassung BIO</t>
    </r>
  </si>
  <si>
    <r>
      <rPr>
        <u/>
        <sz val="22"/>
        <rFont val="Arial"/>
        <family val="2"/>
      </rPr>
      <t xml:space="preserve">◄
</t>
    </r>
    <r>
      <rPr>
        <u/>
        <sz val="12"/>
        <rFont val="Arial"/>
        <family val="2"/>
      </rPr>
      <t xml:space="preserve">
ZURÜCK ZUR
STARTSEITE /
BEDIENUNGSANLEITUNG</t>
    </r>
  </si>
  <si>
    <t>INFORMATIONSBEREICH</t>
  </si>
  <si>
    <t>KONTAKT:</t>
  </si>
  <si>
    <t>https://www.bwsb.at/</t>
  </si>
  <si>
    <t>simon.kriegner-schramml@lk-ooe.at</t>
  </si>
  <si>
    <t>Fragen und Anregungen an:</t>
  </si>
  <si>
    <r>
      <rPr>
        <sz val="22"/>
        <rFont val="Arial"/>
        <family val="2"/>
      </rPr>
      <t>◄</t>
    </r>
    <r>
      <rPr>
        <sz val="12"/>
        <rFont val="Arial"/>
        <family val="2"/>
      </rPr>
      <t xml:space="preserve"> ZURÜCK ZUR STARTSEITE / BEDIENUNGSANLEITUNG</t>
    </r>
  </si>
  <si>
    <t>Pflanzenfamilie</t>
  </si>
  <si>
    <t>Luzerne Luzelle</t>
  </si>
  <si>
    <t>MUNGO (Schwarzsamen/ Ramtilkraut / Gingellikraut)</t>
  </si>
  <si>
    <t>Rotklee Ampferfrei, Mattenklee</t>
  </si>
  <si>
    <t>Sommerwicke</t>
  </si>
  <si>
    <r>
      <t xml:space="preserve">Futtererbse </t>
    </r>
    <r>
      <rPr>
        <b/>
        <sz val="12"/>
        <rFont val="Arial"/>
        <family val="2"/>
      </rPr>
      <t>BIO</t>
    </r>
  </si>
  <si>
    <r>
      <t xml:space="preserve">Meliorationsrettich </t>
    </r>
    <r>
      <rPr>
        <b/>
        <sz val="12"/>
        <rFont val="Arial"/>
        <family val="2"/>
      </rPr>
      <t>BIO</t>
    </r>
  </si>
  <si>
    <r>
      <t xml:space="preserve">Ölrettich </t>
    </r>
    <r>
      <rPr>
        <b/>
        <sz val="12"/>
        <rFont val="Arial"/>
        <family val="2"/>
      </rPr>
      <t>BIO</t>
    </r>
  </si>
  <si>
    <r>
      <t xml:space="preserve">Saatwicke </t>
    </r>
    <r>
      <rPr>
        <b/>
        <sz val="12"/>
        <rFont val="Arial"/>
        <family val="2"/>
      </rPr>
      <t>BIO</t>
    </r>
  </si>
  <si>
    <t>Version:</t>
  </si>
  <si>
    <t>Leguminose</t>
  </si>
  <si>
    <t>Knöterichgewächse</t>
  </si>
  <si>
    <t>Korbblütler</t>
  </si>
  <si>
    <t>Wasserblattgewächse</t>
  </si>
  <si>
    <t>Malvengewächse</t>
  </si>
  <si>
    <t>Anzahl Mischungspartner</t>
  </si>
  <si>
    <t>Anzahl Familien</t>
  </si>
  <si>
    <t xml:space="preserve">ÖPUL 2015 Varianten </t>
  </si>
  <si>
    <t>Variante 2</t>
  </si>
  <si>
    <t>Variante</t>
  </si>
  <si>
    <t>Mischungspartner</t>
  </si>
  <si>
    <t>Variante 3</t>
  </si>
  <si>
    <t>Variante 4</t>
  </si>
  <si>
    <t>Varainte 5</t>
  </si>
  <si>
    <t>Variante 6</t>
  </si>
  <si>
    <t>Insektenblütig</t>
  </si>
  <si>
    <t>Variante 1</t>
  </si>
  <si>
    <t>Var 6 konform</t>
  </si>
  <si>
    <t>Mischung zu Variante Konform?</t>
  </si>
  <si>
    <t>In Begrünungsliste ausgewählt ?</t>
  </si>
  <si>
    <t>Var. 6 konform</t>
  </si>
  <si>
    <t>ja</t>
  </si>
  <si>
    <t>Summe Insektenblütige Mischungspartner</t>
  </si>
  <si>
    <t>Zählenn wenn insektenblütig</t>
  </si>
  <si>
    <t>Var 6 GSR, WE</t>
  </si>
  <si>
    <r>
      <t xml:space="preserve">€/kg
</t>
    </r>
    <r>
      <rPr>
        <sz val="14"/>
        <rFont val="Arial"/>
        <family val="2"/>
      </rPr>
      <t>(oder Pkg</t>
    </r>
    <r>
      <rPr>
        <b/>
        <sz val="14"/>
        <rFont val="Arial"/>
        <family val="2"/>
      </rPr>
      <t xml:space="preserve">.) </t>
    </r>
  </si>
  <si>
    <t>Leguminose, hohes Nachwuchsvermögen im Gemenge mit Gräsern bauen - gute Bienenweide, größte Energiedichte (eiweißreiches Grünfutter) und Verdaulichkeit erzielt man bei einer Nutzung zu  Beginn der Blüte, gleichmäßige Bodendurchwurzelung und eine tiefreichende Hauptwurzel schließen den Boden sehr gut auf - meist abfrostend</t>
  </si>
  <si>
    <t>2,6 - 3,7</t>
  </si>
  <si>
    <t>65 - 92,5</t>
  </si>
  <si>
    <t>2 jährig - in milden und mittleren Lagen auch mehrjährig, hoher Grünmasseertrag bei guter Nährstoffversorgung</t>
  </si>
  <si>
    <r>
      <t xml:space="preserve">Bastardraygras Gumpensteiner </t>
    </r>
    <r>
      <rPr>
        <b/>
        <sz val="12"/>
        <rFont val="Arial"/>
        <family val="2"/>
      </rPr>
      <t>BIO</t>
    </r>
  </si>
  <si>
    <t>Knöterich Gewächs, Bienenweide; Kein Sklerotiniaüberträger, geringe Standortansprüche, im Gemenge anbauen, nematodenneutral, rasche Jugendentwicklung, keimt auch unter trockenen Bedingungen - frostempfindlich - kommt rasch zur Samenbildung</t>
  </si>
  <si>
    <t>Leguminose mehrjährig, tiefwurzelnd;  eiweißreiche Trockenfutterpflanze, Bodenverbesserer, hervorragende Bienenweide</t>
  </si>
  <si>
    <t>Leguminose, magere Böden, anspruchslos, trockenresistent eher niederliegend - nur im Gemenge sinnvoll</t>
  </si>
  <si>
    <t>länglich flach, im Boden sitzendweiß mit violettem Kopf</t>
  </si>
  <si>
    <t>Leguminose, auch für  trockene Lagen und schlechte Böden geeignet, niedriger Wuchs und sehr ausdauernd - nur im Gemenge sinnvoll</t>
  </si>
  <si>
    <t>kein Sklerotiniaüberträger, eignet sich für Frischverfütterung, Heu- und Silagebereitung - guter N-Verwerter</t>
  </si>
  <si>
    <t>anspruchslos, tiefwurzelnd - Bestandteil der  AckerGrün Biodiversitätsmischung BienentrachtPluss</t>
  </si>
  <si>
    <t>6 - 8</t>
  </si>
  <si>
    <t xml:space="preserve"> frühe Saat und dichte Bestände verringern die Rettichbildung, gute Tiefendurchwurzelung</t>
  </si>
  <si>
    <t>Leguminose, hohes Nachwuchsvermögen im Gemenge mit Gräsern bauen, gute Bienenweide - vermehrt eine Unterart des Rübenzystennematoden, eiweißreiches Grünfutter</t>
  </si>
  <si>
    <t>10 - 16</t>
  </si>
  <si>
    <t>Insektenblütige Kulturart, meist abfrostend, fruchtfolgeneutral, sehr gute Durchwurzelung und guter Stickstoffspeicher</t>
  </si>
  <si>
    <t>Leguminose, ist eine wertvolle, eiweißreiche Futterpflanze für kühlere, feuchte Lagen, überwinternd - qualitativ und quantitativ sehr gute Erträge. Durch Symbiose mit Knöllchenbakterien ist er als Bodenverbesserer und als Vorfrucht für andere Kulturpflanzen sehr gut geeignet</t>
  </si>
  <si>
    <t xml:space="preserve">Leguminose, rasche Jugendentwicklung, bessere Durchwurzelung als Futtererbse - kurzwüchsig, für trockene Standorte bestens geeignet  </t>
  </si>
  <si>
    <t>Leguminose, gute Futterleistung, rasche Jugendentwicklung  - Anbau im Gemenge, intensives und schnellwachsendes Wurzelwerk fördert die Garebildung</t>
  </si>
  <si>
    <t>Korblütler, Tiefwürzler, forstet sicher ab, optimal zur Aufwertung jeder Zwischenfruchtmischung</t>
  </si>
  <si>
    <t>Sandhafer/Rauhafer</t>
  </si>
  <si>
    <t>Sareptasenf, geringe Blühneigung und hohes Blattbildungsvermögen. Bodenstrukturverbesserung durch kräftiges, tiefreichendes Wurzelwerk Energy/Vittasso</t>
  </si>
  <si>
    <t xml:space="preserve">für feuchtere Böden und in rauen schattigen Lagen als Ersatz für Rotklee </t>
  </si>
  <si>
    <t>Kreuzblütler, schnelle Bodenbedeckung daher gute Unkrautunterdrückung, zur Mulchsaat geeignet, später Anbau von Vorteil um nicht in Blüte zu gehen.</t>
  </si>
  <si>
    <t xml:space="preserve">Kreuzblütler, nematodenresistent bei rechtzeitigem Anbau - ideal bei Zuckerrübenanbau, schnelle Jugendentwicklung, </t>
  </si>
  <si>
    <t>Rasche Entwicklung, guter N-Sammler, geringe Mehltauanfälligkeit</t>
  </si>
  <si>
    <t>Geringe Boden,- und Klimaansprüche aber lichtbedürftig , ausläufertreibend - Lückenfüller- Unterscheidung der Sorten in klein-mittel-großblättrig</t>
  </si>
  <si>
    <t>Kreuzblütler, geht im Aussaatjahr nicht in Blüte, bringt nährstoffreiches Futter;
Saatstärke für Futternutzung: 10kg/ha; Saatstärke für Gründüngung: 15-20kg/ha</t>
  </si>
  <si>
    <t>Leguminose, meist überwinternd - Anbau im Gemenge, Stickstoffsammler, gute Durchwurzelung des Bodens</t>
  </si>
  <si>
    <t>€/kg</t>
  </si>
  <si>
    <t>TL SolanumPro - Kartoffelbeisaat</t>
  </si>
  <si>
    <t>Deutsches Weidelgras, Perserklee, Sommerwicke, Ramtillkraut, Öllein</t>
  </si>
  <si>
    <t>TL BrassicaPro ohne Lupine - Rapsbeisaat</t>
  </si>
  <si>
    <t>Serradella, Öllein, Alexandrinerklee, Perserklee, Ramtillkraut</t>
  </si>
  <si>
    <t>TL Rigol TR – Schafhutung</t>
  </si>
  <si>
    <t>Sorghum, Rauhafer, Alexandrinerklee, Sommerwicke, Tiefenrettich, Abessinischer Kohl, Leindotter, Ramtillkraut, Sonnenblume, Öllein, Phacelia, Serradella</t>
  </si>
  <si>
    <t>TL Rigol TR</t>
  </si>
  <si>
    <t>Phacelia, Öllein, Sonnenblume, Rauhafer, Ramtillkraut, Sommerwicke, Tiefenrettich, Abessinischer Kohl, falscher Buchweizen, Leindotter, Perserklee</t>
  </si>
  <si>
    <t>TL WarmSeason</t>
  </si>
  <si>
    <t>TL AquaPro ohne Buchweizen</t>
  </si>
  <si>
    <t>Phacelia, Öllein, Sonnenblume, Rauhafer, Ramtillkraut, Sorghum</t>
  </si>
  <si>
    <t>Öllein, Rauhafer, Tiefenrettich, Abessinischer Kohl, Inkarnatklee, Rotklee, falscher Buchweizen, Leindotter, Welsches Weidelgras</t>
  </si>
  <si>
    <t>TL SolaRigol TR</t>
  </si>
  <si>
    <t>Öllein, Rauhafer, Ramtillkraut, Sommerwicke, Tiefenrettich, Abessinischer Kohl, Sparriger Klee</t>
  </si>
  <si>
    <t>TL Beta Maxx TR</t>
  </si>
  <si>
    <t>Phacelia, Öllein, Rauhafer, Ramtillkraut, Felderbse, Sommerwicke, Serradella, Alexandrinerklee, Tiefenrettich, Abessinischer Kohl</t>
  </si>
  <si>
    <t>TL MaisPro TR Greening 50</t>
  </si>
  <si>
    <t>Abessinischer Kohl, Alexandrinerklee, Felderbse, Inkarnatklee, Öllein, Perserklee, Phacelia, Rotklee, Tiefenrettich, Schwedenklee, Ramtillkraut, Serradella, Sommerwicke, Sonnenblume, Sorghum, Weißklee, Winterwicke</t>
  </si>
  <si>
    <t>TL MaisPro TR Greening 30</t>
  </si>
  <si>
    <t>Abessinischer Kohl, Felderbse, Öllein, Perserklee, Phacelia, Tiefenrettich, Sommerwicke, Sonnenblume, Sorghum, Weißklee, Winterwicke, Ramtillkraut</t>
  </si>
  <si>
    <t>TL Beta Maxx 50</t>
  </si>
  <si>
    <t>Phacelia, Öllein, Rauhafer, Ramtillkraut, Felderbse, Sommerwicke, Serradella, Alexandrinerklee, Blaue Lupine</t>
  </si>
  <si>
    <t>TL N-Fixx 50</t>
  </si>
  <si>
    <t>Phacelia, Öllein, Sonnenblume, Ramtillkraut, Sorghum, Felderbse, Sommerwicke, Alexandrinerklee, Perserklee</t>
  </si>
  <si>
    <t>TL SoilProtect</t>
  </si>
  <si>
    <t>Deutsches Weidelgras, Spitzwegerich, Öllein, Inkarnatklee, Winterwicke, Schwedenklee</t>
  </si>
  <si>
    <t xml:space="preserve">TL FutterGreen einjährig </t>
  </si>
  <si>
    <t>TL SolaRigol</t>
  </si>
  <si>
    <t>Öllein, Rauhafer, Perserklee, Ramtillkraut, Felderbse, Sommerwicke, Serradella, Alexandrinerklee, Blaue Lupine</t>
  </si>
  <si>
    <t>HR 135 Soja - Fit</t>
  </si>
  <si>
    <t>HR 136 Drahtwurm - Fit</t>
  </si>
  <si>
    <t>HR 140 Gründecke Classic   IBM/Bienen</t>
  </si>
  <si>
    <t>HR 141 Gründecke Nematoden    IBM/Bienen</t>
  </si>
  <si>
    <t>HR 142 Gründecke  Universal  IBM/Bienen</t>
  </si>
  <si>
    <t>HR 143 Gründecke Spezial  IBM/Bienen</t>
  </si>
  <si>
    <t>HR 155 Landsberger Gemenge</t>
  </si>
  <si>
    <t>HR 158 Biodiversitätsmischung   IBM/Bienen</t>
  </si>
  <si>
    <t>HR 065 Wildacker mehrjährig</t>
  </si>
  <si>
    <t>Engl. Raygras, Timothe, Serradella, Malve, Weißklee, Perserklee, Luzerne, Inkarnatklee, Raps, Buchweizen, Herbstrüben, Markstammkohl, Ölrettich, Winterrübsen, Waldstaudenroggen, Pannonische Wicke, Kräutermischung</t>
  </si>
  <si>
    <t>Rau-Sandhafer, Meliorationsrettich, Ölrettich, Sareptasenf - Aussaat bis Mitte August - Absackung 20 kg</t>
  </si>
  <si>
    <t>AckerGrün Biodiversitätsmischung BlühmixPluss</t>
  </si>
  <si>
    <r>
      <t xml:space="preserve">Einjähriges (Westerw.)  Raygras, Bastardraygras, Alexandrinerklee, Persischer Klee - ÖAG-kontrollierte DIE SAAT Qualitätssaatgutmischung dh. </t>
    </r>
    <r>
      <rPr>
        <b/>
        <sz val="11"/>
        <rFont val="Arial"/>
        <family val="2"/>
      </rPr>
      <t xml:space="preserve">kontrolliert ampferfrei in 100 g </t>
    </r>
    <r>
      <rPr>
        <sz val="11"/>
        <rFont val="Arial"/>
        <family val="2"/>
      </rPr>
      <t xml:space="preserve">-  Absackung 10 kg </t>
    </r>
  </si>
  <si>
    <t xml:space="preserve">Artenreiche Weingarten Dauerbegrünung   -  Eignung in trockenen Lagen  - Aussaat April -September gründlich durchmischen - Absackung 10 kg </t>
  </si>
  <si>
    <t>WILDBLUMENPLUSS 1KG</t>
  </si>
  <si>
    <t>20-25kg/ha, für Nützlingsflächen und Blumenanlagen (UBB- ÖPUL 23), exkl. Versandkosten</t>
  </si>
  <si>
    <t>WILDBLUMENPLUSS 5KG</t>
  </si>
  <si>
    <t>DIVERSITÄTSMISCHUNG ÖPUL 2023</t>
  </si>
  <si>
    <t>Fabafit</t>
  </si>
  <si>
    <t>Rapsfit</t>
  </si>
  <si>
    <t>BODENFIT</t>
  </si>
  <si>
    <t>FUTTERPROFI EI</t>
  </si>
  <si>
    <t>MULCHFIT</t>
  </si>
  <si>
    <t>NITROFIT</t>
  </si>
  <si>
    <t>WINTERFIT</t>
  </si>
  <si>
    <t>Beachten Sie hinsichtlich der Preisangaben die mit * gekennzeichneten Spalten  (siehe Anmerkungen zu *).</t>
  </si>
  <si>
    <t>Pflanzenfamilie ausgewählt</t>
  </si>
  <si>
    <r>
      <t xml:space="preserve">Sie können hier den entsprechenden Preis eingeben - 
</t>
    </r>
    <r>
      <rPr>
        <sz val="11"/>
        <rFont val="Arial"/>
        <family val="2"/>
      </rPr>
      <t>die vorausgefüllten Werte entsprechen Durchschnittswerten laut Preisspanne gem. Begrünungstabelle 2022</t>
    </r>
    <r>
      <rPr>
        <b/>
        <sz val="11"/>
        <rFont val="Arial"/>
        <family val="2"/>
      </rPr>
      <t xml:space="preserve">
</t>
    </r>
  </si>
  <si>
    <t>Doldenblütler</t>
  </si>
  <si>
    <t>Gänsefußgewächse</t>
  </si>
  <si>
    <t>Hanfgewächse</t>
  </si>
  <si>
    <t>Leingewächse</t>
  </si>
  <si>
    <t>Familien Drop Down</t>
  </si>
  <si>
    <t>▼</t>
  </si>
  <si>
    <r>
      <rPr>
        <u/>
        <sz val="12"/>
        <rFont val="Arial"/>
        <family val="2"/>
      </rPr>
      <t>ZURÜCK ZUM
BEGRÜNUNGSRECHNER</t>
    </r>
    <r>
      <rPr>
        <u/>
        <sz val="11"/>
        <rFont val="Arial"/>
        <family val="2"/>
      </rPr>
      <t xml:space="preserve">
</t>
    </r>
    <r>
      <rPr>
        <u/>
        <sz val="12"/>
        <rFont val="Arial"/>
        <family val="2"/>
      </rPr>
      <t>BIO</t>
    </r>
    <r>
      <rPr>
        <u/>
        <sz val="11"/>
        <rFont val="Arial"/>
        <family val="2"/>
      </rPr>
      <t xml:space="preserve">
</t>
    </r>
    <r>
      <rPr>
        <u/>
        <sz val="22"/>
        <rFont val="Arial"/>
        <family val="2"/>
      </rPr>
      <t>◄</t>
    </r>
  </si>
  <si>
    <r>
      <rPr>
        <u/>
        <sz val="22"/>
        <rFont val="Arial"/>
        <family val="2"/>
      </rPr>
      <t>◄</t>
    </r>
    <r>
      <rPr>
        <u/>
        <sz val="11"/>
        <rFont val="Arial"/>
        <family val="2"/>
      </rPr>
      <t xml:space="preserve">
</t>
    </r>
    <r>
      <rPr>
        <u/>
        <sz val="12"/>
        <rFont val="Arial"/>
        <family val="2"/>
      </rPr>
      <t>ZURÜCK ZUR
STARTSEITE /
BEDIENUNGSANLEITUNG</t>
    </r>
  </si>
  <si>
    <t>Drop Down JA Nein insektenblütig</t>
  </si>
  <si>
    <t>Ja</t>
  </si>
  <si>
    <t>Nein</t>
  </si>
  <si>
    <t>insektenblütig JA / NEIN:</t>
  </si>
  <si>
    <t>Familie ausgewählt</t>
  </si>
  <si>
    <t xml:space="preserve"> Kärntner Saatbau - Mischungen</t>
  </si>
  <si>
    <r>
      <rPr>
        <b/>
        <u/>
        <sz val="11"/>
        <rFont val="Arial"/>
        <family val="2"/>
      </rPr>
      <t>14 Arten aus 5 Pflanzenfamilien</t>
    </r>
    <r>
      <rPr>
        <sz val="11"/>
        <rFont val="Arial"/>
        <family val="2"/>
      </rPr>
      <t xml:space="preserve">:  Färberkamille, Kornblume, Gewöhnliche Wiesen-Flockenblume, Wilde Möhre, Magerwiesen-Margerite, Wiesen-Hornklee, Gelbklee, Esparsette, Klatschmohn, Eigentlicher Wiesensalbei, Rote Lichtnelke, Gewöhnliches Blasen-Leimkraut, Wiesen-Rotklee, Weißklee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5kg Packlung;</t>
    </r>
  </si>
  <si>
    <t>Bereich integrierte Produktion</t>
  </si>
  <si>
    <t>Bereich biologische Produktion</t>
  </si>
  <si>
    <r>
      <t xml:space="preserve">ZURÜCK ZUM
BEGRÜNUNGSRECHNER
integrierte Produktion
</t>
    </r>
    <r>
      <rPr>
        <u/>
        <sz val="22"/>
        <rFont val="Arial"/>
        <family val="2"/>
      </rPr>
      <t>◄</t>
    </r>
  </si>
  <si>
    <r>
      <t>Der Begrünungsrechner ist grob in die Bereiche</t>
    </r>
    <r>
      <rPr>
        <b/>
        <u/>
        <sz val="12"/>
        <color theme="1"/>
        <rFont val="Arial"/>
        <family val="2"/>
      </rPr>
      <t xml:space="preserve"> integrierte Produktion</t>
    </r>
    <r>
      <rPr>
        <sz val="12"/>
        <color theme="1"/>
        <rFont val="Arial"/>
        <family val="2"/>
      </rPr>
      <t>,</t>
    </r>
    <r>
      <rPr>
        <b/>
        <sz val="12"/>
        <color theme="1"/>
        <rFont val="Arial"/>
        <family val="2"/>
      </rPr>
      <t xml:space="preserve"> </t>
    </r>
    <r>
      <rPr>
        <b/>
        <u/>
        <sz val="12"/>
        <color theme="1"/>
        <rFont val="Arial"/>
        <family val="2"/>
      </rPr>
      <t>BIO</t>
    </r>
    <r>
      <rPr>
        <sz val="12"/>
        <color theme="1"/>
        <rFont val="Arial"/>
        <family val="2"/>
      </rPr>
      <t xml:space="preserve"> und den </t>
    </r>
    <r>
      <rPr>
        <b/>
        <u/>
        <sz val="12"/>
        <color theme="1"/>
        <rFont val="Arial"/>
        <family val="2"/>
      </rPr>
      <t>Informationsbereich</t>
    </r>
    <r>
      <rPr>
        <sz val="12"/>
        <color theme="1"/>
        <rFont val="Arial"/>
        <family val="2"/>
      </rPr>
      <t xml:space="preserve"> untergliedert.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</si>
  <si>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"Begr.-Rechner BIO"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"Zusammenfasseung BIO"</t>
    </r>
    <r>
      <rPr>
        <sz val="11"/>
        <color theme="1"/>
        <rFont val="Arial"/>
        <family val="2"/>
      </rPr>
      <t xml:space="preserve"> unterteilt.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</si>
  <si>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"Begr.- Rechner int. Prod."</t>
    </r>
    <r>
      <rPr>
        <sz val="11"/>
        <color theme="1"/>
        <rFont val="Arial"/>
        <family val="2"/>
      </rPr>
      <t xml:space="preserve"> und "</t>
    </r>
    <r>
      <rPr>
        <b/>
        <u/>
        <sz val="11"/>
        <color theme="1"/>
        <rFont val="Arial"/>
        <family val="2"/>
      </rPr>
      <t>Zusammenfassung int. Prod."</t>
    </r>
    <r>
      <rPr>
        <sz val="11"/>
        <color theme="1"/>
        <rFont val="Arial"/>
        <family val="2"/>
      </rPr>
      <t xml:space="preserve"> unterteilt.</t>
    </r>
  </si>
  <si>
    <r>
      <t xml:space="preserve">Der Bereich </t>
    </r>
    <r>
      <rPr>
        <b/>
        <u/>
        <sz val="11"/>
        <color theme="1"/>
        <rFont val="Arial"/>
        <family val="2"/>
      </rPr>
      <t>BIO</t>
    </r>
    <r>
      <rPr>
        <sz val="11"/>
        <color theme="1"/>
        <rFont val="Arial"/>
        <family val="2"/>
      </rPr>
      <t xml:space="preserve"> enthält ausgewählte </t>
    </r>
    <r>
      <rPr>
        <b/>
        <sz val="11"/>
        <color theme="1"/>
        <rFont val="Arial"/>
        <family val="2"/>
      </rPr>
      <t>Einzelkulturen</t>
    </r>
    <r>
      <rPr>
        <b/>
        <sz val="11"/>
        <color theme="1"/>
        <rFont val="Arial"/>
        <family val="2"/>
      </rPr>
      <t>, welche für biologisch wirtschaftende Betriebe geeignet sind.</t>
    </r>
  </si>
  <si>
    <r>
      <t xml:space="preserve">Der Bereich integrierte Produktion enthält ausgewählte </t>
    </r>
    <r>
      <rPr>
        <b/>
        <sz val="11"/>
        <color theme="1"/>
        <rFont val="Arial"/>
        <family val="2"/>
      </rPr>
      <t>Einzelkulturen,</t>
    </r>
    <r>
      <rPr>
        <sz val="11"/>
        <color theme="1"/>
        <rFont val="Arial"/>
        <family val="2"/>
      </rPr>
      <t xml:space="preserve"> welche für den integriert wirtschaftenden landwirtschaftlichen Betrieb geeignet sind.</t>
    </r>
  </si>
  <si>
    <t>Der Bereich Zusammenfassung integrierte Produktion enthält eine Listung der im Begrünungsrechner ausgewählten Kulturen, den diesbezüglichen Saatgutmengen und Anteilen an der gesamten Mischung. Diese kann anschließend ausgedruckt werden.</t>
  </si>
  <si>
    <t>Zusammenfassung der gewählten Kulturen / Mischungen</t>
  </si>
  <si>
    <t>Jahr 2023</t>
  </si>
  <si>
    <t>Begrünungen - Einzelkulturen</t>
  </si>
  <si>
    <t>Zur Biofumigation geeignet, blattreich; gute Deckung und Äsung für Wild, anspruchslos</t>
  </si>
  <si>
    <t>Leguminose; bevorzugt feuchte Klimagebiete, tiefgründige, kalkreiche, mittlere Böden, bildet kräftige Pfahlwurzel mit vielen kurzen Seitenwurzeln aus. Anbau im Gemenge</t>
  </si>
  <si>
    <t>4,55 - 5,29</t>
  </si>
  <si>
    <t>113,75 - 158,7</t>
  </si>
  <si>
    <t>5,65 - 6,14</t>
  </si>
  <si>
    <t>141,25 - 184,2</t>
  </si>
  <si>
    <t>Leguminose, einjährig für Gründüngung; Reinsaatmenge: 160-180 kg/ha</t>
  </si>
  <si>
    <t>1,82 - 2,50</t>
  </si>
  <si>
    <t>109,2 - 200,0</t>
  </si>
  <si>
    <r>
      <t xml:space="preserve">Buchweizen </t>
    </r>
    <r>
      <rPr>
        <b/>
        <sz val="12"/>
        <rFont val="Arial"/>
        <family val="2"/>
      </rPr>
      <t>BIO</t>
    </r>
  </si>
  <si>
    <t>2,76 - 3,08</t>
  </si>
  <si>
    <t>165,6 - 246,4</t>
  </si>
  <si>
    <t>2,47 - 2,93</t>
  </si>
  <si>
    <t>98,8 - 117,2</t>
  </si>
  <si>
    <t xml:space="preserve">schnellwüchsig - Ca. 6-8 Wochen nach der Aussaat schnittreif,sehr hoher Futterertrag; hoher Energiegehalt und gut silierbar, nematodenneutral; bei Nutzung vor Beginn des Ährenschiebens (einjährig); ideal im Gemenge mit Alexandrinerklee und/oder Persischem Klee. </t>
  </si>
  <si>
    <t>Englisches Raygras (Deutsches Weidelgras)</t>
  </si>
  <si>
    <t>3,18 - 4,75</t>
  </si>
  <si>
    <t>79,5 - 142,5</t>
  </si>
  <si>
    <t>Ausdauerndste Form der Raygräser, mehrjährig, kein Sklerotiniaüberträger, 
intensive Durchwurzelung der oberen Bodenschicht;
Preis sortenabhängig - Unterscheidung früher und später Sorten, Ampferfreiheit des Saatgutes etc.</t>
  </si>
  <si>
    <t>120 - 160</t>
  </si>
  <si>
    <t>1,24 - 1,32</t>
  </si>
  <si>
    <t>158,4 - 198,4</t>
  </si>
  <si>
    <t>Leguminose, braucht weniger Keimwasser als Körnererbse - Anbau mit Stützfrucht, eiweißreiches Futter
Empfohlene Reinsaatdichten schwanken je Anbieter zwischen 120 und 180 kg /ha (angeführte ha Preise ergeben sich daher aus Einzelempfehlungen der Saatgutunternehmen)</t>
  </si>
  <si>
    <t>130 - 160</t>
  </si>
  <si>
    <t>1,65 - 1,74</t>
  </si>
  <si>
    <t>198 - 247,5</t>
  </si>
  <si>
    <t>Gutes Futter, speziell für Wild sehr gut geeignet; hohe Winterfestigkeit, aber nicht mehrjährig;
Absackung 1 kg und 25 kg</t>
  </si>
  <si>
    <t>7,5 - 9,81</t>
  </si>
  <si>
    <t>225 - 294,3</t>
  </si>
  <si>
    <t>1,95 - 2,20</t>
  </si>
  <si>
    <t>175,5 - 330</t>
  </si>
  <si>
    <r>
      <t xml:space="preserve">Hirse </t>
    </r>
    <r>
      <rPr>
        <b/>
        <sz val="12"/>
        <rFont val="Arial"/>
        <family val="2"/>
      </rPr>
      <t>BIO</t>
    </r>
    <r>
      <rPr>
        <sz val="12"/>
        <rFont val="Arial"/>
        <family val="2"/>
      </rPr>
      <t xml:space="preserve"> </t>
    </r>
  </si>
  <si>
    <t>10 - 16,32</t>
  </si>
  <si>
    <t>200 - 326,4</t>
  </si>
  <si>
    <t>Hornklee ampferfrei</t>
  </si>
  <si>
    <t>2,94 - 3,90</t>
  </si>
  <si>
    <t>88,2 - 117</t>
  </si>
  <si>
    <t>Leguminose, spätsaatverträglich, raschwüchsig, gute Unkrautunterdrückung, gute Vorfruchtwirkung, guter Mischungspartner in überwinternden Begrünungen, 
mit sich selbst nicht gut verträglich, Anbaupausen 5 - 6 Jahre, meist überwinternd</t>
  </si>
  <si>
    <t>Italienisches Raygras (Welsches Weidelgras)</t>
  </si>
  <si>
    <t>2,38 - 2,6</t>
  </si>
  <si>
    <t>95,2 - 104</t>
  </si>
  <si>
    <r>
      <t xml:space="preserve">Italienisches Raygras </t>
    </r>
    <r>
      <rPr>
        <b/>
        <sz val="12"/>
        <rFont val="Arial"/>
        <family val="2"/>
      </rPr>
      <t>BIO</t>
    </r>
  </si>
  <si>
    <t>gute Futterqualität; mittelspäte Reife; hohe Ertragsleistung, besonders 1.Schnitt; gute Narbendichte und Winterhärte</t>
  </si>
  <si>
    <t>Kresse</t>
  </si>
  <si>
    <t>Kreuzblütler - Fruchtfolge beachten, im Gemenge anbauen, Wirtspflanze von Rübenzystennematoden</t>
  </si>
  <si>
    <t>199,4 - 299,1</t>
  </si>
  <si>
    <t>6 - 10</t>
  </si>
  <si>
    <t>3,15 - 7,26</t>
  </si>
  <si>
    <t>25,2 - 72,6</t>
  </si>
  <si>
    <t>langsame Jugendentwicklung, feines Wurzelwerk,  nicht selbstverträglich und nicht vor oder nach Kreuzblütlern anbauen - Fruchtfolge beachten; Preise je ha auf Basis der Saatgutmenge je ha laut Angabe der Saatgutunternehmen</t>
  </si>
  <si>
    <t>8,8 - 9,26</t>
  </si>
  <si>
    <t>52,8 - 92,6</t>
  </si>
  <si>
    <t>Linse Sorte Klaus</t>
  </si>
  <si>
    <t>80 - 100kg/ha; großkörnige Tellerlinse mit grünlich, brauner Kornfarbe; hochwüchsiger Pflanzentyp</t>
  </si>
  <si>
    <r>
      <t xml:space="preserve">Linse Sorte Klaus </t>
    </r>
    <r>
      <rPr>
        <b/>
        <sz val="12"/>
        <rFont val="Arial"/>
        <family val="2"/>
      </rPr>
      <t>BIO</t>
    </r>
  </si>
  <si>
    <t>Linse Sorte Red Flash</t>
  </si>
  <si>
    <t>80 - 100kg/ha; großsamig, braun, für Speisezwecke geeignet, zum Zwischenfruchtanbau im Gemenge</t>
  </si>
  <si>
    <t>6,95 - 8,19</t>
  </si>
  <si>
    <t>173,75 - 204,75</t>
  </si>
  <si>
    <t>"Königin der Futterpflanzen", Wertvolle Futterleguminose mit hohem Eiweißgehalt für wärmere, niederschlagsärmere Gebiete, kalkhaltige, tiefgründige Böden werden bevorzugt, pH -Wert um 6,5 ist erforderlich, verträgt keine stauende Nässe, Preise je ha von Sorte und Qualität abhängig</t>
  </si>
  <si>
    <t>8,02 - 8,24</t>
  </si>
  <si>
    <t>200,5 - 206</t>
  </si>
  <si>
    <t>Luzerne Europe Mantelsaatgut</t>
  </si>
  <si>
    <t xml:space="preserve">Saatgut ist zusätzlich mit Rhizobien ummantelt </t>
  </si>
  <si>
    <t>7,06 - 8,58</t>
  </si>
  <si>
    <t>42,36 - 68,64</t>
  </si>
  <si>
    <t>53,46 - 71,28</t>
  </si>
  <si>
    <t>9 - 10</t>
  </si>
  <si>
    <t>3,5 - 4,49</t>
  </si>
  <si>
    <t>31,5 - 44,9</t>
  </si>
  <si>
    <t>gut abfrostend bzw. frostempfindlich, trockenheitsverträglich, geeignet für Mulchsaat, rasche Jugendentwicklung; - als Korbblütler mit der Sonnenblume verwandt - Fruchtfolge beachten - bezüglich Vermehrungspotential für Sclerotinia</t>
  </si>
  <si>
    <t>3,19 - 3,55</t>
  </si>
  <si>
    <t>63,8 - 71</t>
  </si>
  <si>
    <t>3,8 - 4,98</t>
  </si>
  <si>
    <t>76 - 99,6</t>
  </si>
  <si>
    <t>3,52 - 4,44</t>
  </si>
  <si>
    <t>79 - 111</t>
  </si>
  <si>
    <t>Anbau bis Mitte August um optimale Nematodenbekämpfung zu gewährleisten.
Preise je ha auf Basis der empfohlenen Saatgutmenge je ha laut Angabe der Saatgutunternehmen</t>
  </si>
  <si>
    <t>4,57 - 5,53</t>
  </si>
  <si>
    <t>91,4 - 110,6</t>
  </si>
  <si>
    <t>5,19 - 5,47</t>
  </si>
  <si>
    <t>51,9 - 87,52</t>
  </si>
  <si>
    <t>6,89 - 8,68</t>
  </si>
  <si>
    <t>68,9 - 138,88</t>
  </si>
  <si>
    <t>264 - 352</t>
  </si>
  <si>
    <t>hohe N-Bindung, daher nur in Mischungen verwenden!, trockenheitsverträglich, sobald wie möglich anbauen (Juli), MONI ist buntblühend; durch Neurotoxin insektizide Wirkung</t>
  </si>
  <si>
    <t>396 - 528</t>
  </si>
  <si>
    <t>13,56 - 22,7</t>
  </si>
  <si>
    <t>135,6 - 340,5</t>
  </si>
  <si>
    <t>6,15 - 8,45</t>
  </si>
  <si>
    <t>123 - 211,25</t>
  </si>
  <si>
    <t>8,14 - 8,94</t>
  </si>
  <si>
    <t>162,8 - 223,5</t>
  </si>
  <si>
    <t>siehe Beschreibung oberhalb + diploid; 0 Ampfer/100g, ÖAG -Sorte, Mattenklee</t>
  </si>
  <si>
    <t xml:space="preserve">Saatstärke 350-500 K/m2, bei starkem Unkrautdruck und sehr leichten Böden die höhere Aussaatstärke wählen. Saattiefe 2-4 cm, Saatzeit April - September - zur Bekämpfung von Pratylenchus penetrans (Wurzelläsionsälchen)  keine Vermehrung von Trichodoriden (Überträger der Eisenfleckigkeit);   für alle Bodenarten geeignet, auch für sandige und saure Böden; Nutzung zur Silage, Viehfütterung und Biogas möglich  </t>
  </si>
  <si>
    <t>6,5 - 9,47</t>
  </si>
  <si>
    <t>130 - 189,4</t>
  </si>
  <si>
    <t>2,75 - 3,56</t>
  </si>
  <si>
    <t>27,5 - 71,2</t>
  </si>
  <si>
    <t>35,8 - 71,6</t>
  </si>
  <si>
    <t>Senf nematodenresistent / nematodenhemmend</t>
  </si>
  <si>
    <t>3,15 - 3,67</t>
  </si>
  <si>
    <t>63 - 73,4</t>
  </si>
  <si>
    <t>2,86 - 3,14</t>
  </si>
  <si>
    <t>42,9 - 47,1</t>
  </si>
  <si>
    <t>2,65 - 2,94</t>
  </si>
  <si>
    <t>265 - 382,2</t>
  </si>
  <si>
    <r>
      <t xml:space="preserve">Sommerwicke </t>
    </r>
    <r>
      <rPr>
        <b/>
        <sz val="12"/>
        <rFont val="Arial"/>
        <family val="2"/>
      </rPr>
      <t>BIO</t>
    </r>
  </si>
  <si>
    <t>328 - 426,4</t>
  </si>
  <si>
    <t>Spitzwegerich</t>
  </si>
  <si>
    <t>20 kg/ha, mehrjährige, robuste und eine der calciumreichsten Kräuterpflanzen, trockenresistent</t>
  </si>
  <si>
    <t>4,64 - 5,36</t>
  </si>
  <si>
    <t>92,8 - 134</t>
  </si>
  <si>
    <t>20 (-30)</t>
  </si>
  <si>
    <t>3,03 - 3,7</t>
  </si>
  <si>
    <t>60,6 - 90,9</t>
  </si>
  <si>
    <t>hohes Nachwuchsvermögen - Nutzung als Grünfutter/Silage ab ca. 60 cm Wuchshöhe und vor Beginn des Rispenschiebens; Biogas, Wildäcker, Preise in €/ha von der jeweiligen Empfehlung der Reinsaatmenge seitens Saatguthersteller abhängig</t>
  </si>
  <si>
    <t>70,4 - 105,6</t>
  </si>
  <si>
    <r>
      <t xml:space="preserve">Waldstaudenroggen </t>
    </r>
    <r>
      <rPr>
        <b/>
        <sz val="12"/>
        <rFont val="Arial"/>
        <family val="2"/>
      </rPr>
      <t>"SLK"</t>
    </r>
  </si>
  <si>
    <t>Bestockt stärker als Roggen, auch für ärmste Böden geeignet, gute Wildäsung und Futtermöglichkeit</t>
  </si>
  <si>
    <r>
      <t xml:space="preserve">Waldstaudenroggen </t>
    </r>
    <r>
      <rPr>
        <b/>
        <sz val="12"/>
        <rFont val="Arial"/>
        <family val="2"/>
      </rPr>
      <t>BIO "SLK"</t>
    </r>
  </si>
  <si>
    <t>11,75 - 13,47</t>
  </si>
  <si>
    <t>141 - 161,64</t>
  </si>
  <si>
    <t>Winterfuttererbse</t>
  </si>
  <si>
    <t>120 - 150</t>
  </si>
  <si>
    <t>320,4 - 400,5</t>
  </si>
  <si>
    <t>frühreif; hoher Proteinertrag; geringes Tausendkorngewicht: 100–130 g; gute Winterhärte</t>
  </si>
  <si>
    <r>
      <t xml:space="preserve">Winterfuttererbse </t>
    </r>
    <r>
      <rPr>
        <b/>
        <sz val="12"/>
        <rFont val="Arial"/>
        <family val="2"/>
      </rPr>
      <t>BIO</t>
    </r>
  </si>
  <si>
    <t>356,4 - 445,5</t>
  </si>
  <si>
    <t>2,86 - 3,63</t>
  </si>
  <si>
    <t>28,6 - 54,45</t>
  </si>
  <si>
    <t>Winterrübse</t>
  </si>
  <si>
    <t>3,3 - 3,67</t>
  </si>
  <si>
    <t>33 - 55,05</t>
  </si>
  <si>
    <t>2,49 - 2,83</t>
  </si>
  <si>
    <t>199,2 - 283</t>
  </si>
  <si>
    <t>2,99 - 3,3</t>
  </si>
  <si>
    <t>239,2 - 330</t>
  </si>
  <si>
    <t>Zichorie</t>
  </si>
  <si>
    <t>15 kg/ha, mehrjährige, ausdauernde Kräuterart, die gesundheitsfördernde Stoffe enthält,  gute Trockenheitsresistenz</t>
  </si>
  <si>
    <t>Zwerghirse</t>
  </si>
  <si>
    <t>intensives Wurzelwachstum; klimafit - wetterfest; sicher abfrostend; einzigartige Mulchauflage im Frühjahr</t>
  </si>
  <si>
    <t>€/kg*</t>
  </si>
  <si>
    <t>€/ha*</t>
  </si>
  <si>
    <t>Zusammensetzung der Begrünungsmischungen / Anmerkungen</t>
  </si>
  <si>
    <t xml:space="preserve">TL VitaMaxx TR </t>
  </si>
  <si>
    <t>Phacelia, Öllein, Rauhafer, Ramtillkraut, Tiefenrettich, Abessinischer Kohl, Leindotter, falscher Buchweizen, Sonnenblume</t>
  </si>
  <si>
    <t>Öllein, Ramtillkraut, Sorghum, Sommerwicke, Alexandrinerklee, Abessinischer Kohl, Peluschke</t>
  </si>
  <si>
    <t>TL CoolSeason S</t>
  </si>
  <si>
    <t>*) Preise exkl. gesetzlicher Mwst.</t>
  </si>
  <si>
    <t>HR 134 Ackeruntersaat</t>
  </si>
  <si>
    <t>Westerw. Raygras, Weißklee, Ital. Raygras</t>
  </si>
  <si>
    <t>Gartenkresse, Ramtillkraut, Sareptasenf, Winterrübsen, Phazelie, Ölrettich, Sandhafer, Buchweizen</t>
  </si>
  <si>
    <t>Perserklee, Ringelblume, Sandhafer, Alexandrinerklee, Ölrettich nem., Gelbsenf nem., Studentenblume</t>
  </si>
  <si>
    <t>HR 137 Gründecke mit Meliorationsrettich   H2O+    (Wasserschutz)</t>
  </si>
  <si>
    <t>Gartenkresse, Meliorationsrettich, Buchweizen, Ölrettich, Gelbsenf, Phazelie, Inkarnatklee</t>
  </si>
  <si>
    <t>Gartenkresse, Ramtillkraut, Gelbsenf, Alexandrinerklee, Buchweizen, Phazelie</t>
  </si>
  <si>
    <t>Ölrettich nem., Gelbsenf nem. Ramtillkraut, Phazelie, Alexandrinerklee</t>
  </si>
  <si>
    <t>Gartenkresse, Leindotter, Buchweizen, Ölrettich, Phazelie</t>
  </si>
  <si>
    <t>Ramtillkraut, Alexandrinerklee, Ölrettich, Inkarnatklee, Phazelie</t>
  </si>
  <si>
    <t>HR 144 Gründecke Neutral IBM/Bienen</t>
  </si>
  <si>
    <t>Ramtillkraut (Mungo), Phazelie, Alexandrinerklee</t>
  </si>
  <si>
    <t>HR 145 Gründecke Vital IBM/Bienen</t>
  </si>
  <si>
    <t>Ramtillkraut (Mungo), Gartenkresse, Buchweizen, Ölrettich, Phazelie, Meliorationsrettich</t>
  </si>
  <si>
    <t>HR 146 Gründecke Plus IBM/Bienen</t>
  </si>
  <si>
    <t>Ramtillkraut (Mungo), Alexandrinerklee, Inkarnatklee, Perserklee, Phazelie</t>
  </si>
  <si>
    <t>HR 147 Rapsuntersaat</t>
  </si>
  <si>
    <t>Ramtillkraut (Mungo), Inkarnatklee, Alexandrinerklee, Öllein</t>
  </si>
  <si>
    <t>Esparsette, Luzerne, Buchweizen, Ölrettich, Rotschwingel, Sonnenblume, Phazelie, Hornklee, Wegwarte, Weißklee, Kl. Wiesenknopf, Kornblume, Schafgarbe, Spitzwegerich, Fenchel, Leindotter, Malve, Ringelblume, Saflor</t>
  </si>
  <si>
    <t xml:space="preserve">RWA Saatgutmischungen  </t>
  </si>
  <si>
    <t xml:space="preserve">€/kg oder Pkg. </t>
  </si>
  <si>
    <t>AckerGrün Begrünungsmischung AquaPluss früh</t>
  </si>
  <si>
    <t>Alexandrinerklee, Phazelie, Gingellikraut  - ohne Kreuzblütler - Aussaat  bis Mitte August
- Absackung 15 kg und 500 kg Big Bag</t>
  </si>
  <si>
    <r>
      <t xml:space="preserve">AckerGrün Begrünungsmischung BioPluss </t>
    </r>
    <r>
      <rPr>
        <b/>
        <sz val="12"/>
        <rFont val="Arial"/>
        <family val="2"/>
      </rPr>
      <t>BIO</t>
    </r>
  </si>
  <si>
    <t xml:space="preserve">Buchweizen, Phazelie, Alexandrinerklee - Aussaat bis Mitte August - Absackung 25 kg </t>
  </si>
  <si>
    <t xml:space="preserve">AckerGrün Begrünungsmischung
BodenlockerungsPluss  </t>
  </si>
  <si>
    <t xml:space="preserve">AckerGrün Begrünungsmischung BodenPluss  </t>
  </si>
  <si>
    <t>AckerGrün Begrünungsmischung FeldvoegelPluss</t>
  </si>
  <si>
    <t>Sommerweizen, Hafer, Buchweizen, Öllein, Hanf, Saflor, Rotklee, Ölrettich, Rispenhirse, Senf, Sorghum, Leindotter, Futterkohl, Sommerfutterraps, Sonnenblume, Mohn - Aussaat April bis Juni - Absackung 25 kg</t>
  </si>
  <si>
    <t>Rau-Sandhafer, Phazelie, Gingellikraut, Saatwicke, Persischer Klee, Alexandrinerklee, Ölrettich (konventionelle Sorte), Kresse, Leindotter, Sonnenblume, Öllein - Aussaat bis Mitte August - Absackung 25 kg und 500 kg Big Bag</t>
  </si>
  <si>
    <t xml:space="preserve">Buchweizen , Ölrettich (konventionelle Sorte) ,  Alexandrinerklee -  Aussaat bis Mitte/Ende August
- Absackung 25 kg </t>
  </si>
  <si>
    <t>Senf (nematodenresistente Sorte), Buchweizen, Alexandrinerklee,  Aussaat bis Mitte August - Absackung  20 kg und 500 kg Big Bag</t>
  </si>
  <si>
    <t xml:space="preserve">AckerGrün Begrünungsmischung ÖpulPluss </t>
  </si>
  <si>
    <t xml:space="preserve">Alexandrinerklee, Ölrettich, Pazelie, Senf, Sommerwicke, Kresse, Leindotter - Aussaat bis Ende August - Absackung 20 kg </t>
  </si>
  <si>
    <r>
      <t xml:space="preserve">AckerGrün Begrünungsmischung ÖpulPluss </t>
    </r>
    <r>
      <rPr>
        <b/>
        <sz val="12"/>
        <rFont val="Arial"/>
        <family val="2"/>
      </rPr>
      <t>BIO</t>
    </r>
  </si>
  <si>
    <t xml:space="preserve">30 - 50kg/ha; Engl. Raygras, Wiesenrispe, Ausläufer-Rotschwingel, Horst-Rotschwingel, Schafschwingel - auch für Lagen, in denen Spinnmilben auftreten - für Obstgartendauerbegrünung bestens geeignet - Aussaat  bis Ende September -  Absackung 10 kg </t>
  </si>
  <si>
    <r>
      <t xml:space="preserve">AckerGrün WeingartenPluss  </t>
    </r>
    <r>
      <rPr>
        <b/>
        <sz val="12"/>
        <rFont val="Arial"/>
        <family val="2"/>
      </rPr>
      <t>BIO</t>
    </r>
  </si>
  <si>
    <r>
      <t>Serradella, Weißklee, Inkarnatklee, Phazelie; Ölrettich (konventionelle Sorte), Buchweizen, Winterwicke pannonisch</t>
    </r>
    <r>
      <rPr>
        <b/>
        <sz val="11"/>
        <rFont val="Arial"/>
        <family val="2"/>
      </rPr>
      <t xml:space="preserve">. </t>
    </r>
    <r>
      <rPr>
        <sz val="11"/>
        <rFont val="Arial"/>
        <family val="2"/>
      </rPr>
      <t xml:space="preserve">Bei Begrünung jeder 2. Reihe Aussaatmenge:  12 - 30 kg/ha - Aussaat Frühjahr oder bis Ende August - Absackung 10 kg </t>
    </r>
  </si>
  <si>
    <t>AckerGrün Obst &amp; Wein Pluss</t>
  </si>
  <si>
    <t xml:space="preserve">30kg/ha, dient zusätzlich als Erosionsschutz für die Dauerbegrünung in Obst- und Weingärten sowie für Hopfenanlagen </t>
  </si>
  <si>
    <t xml:space="preserve">100 - 120kg/ha; Grünmais, Futter-/Körnererbse, Saatwicke -  Aussaat bis Ende August - Absackung 20 kg </t>
  </si>
  <si>
    <t>100 - 120kg/ha; Körnererbse, Sommerwicke, Ackerbohne, Rau-/Sandhafer, Futtererbse, Sojabohne - Aussaat bis Ende August - Absackung 20 kg</t>
  </si>
  <si>
    <r>
      <t xml:space="preserve">AckerGrün Leguminosengemenge </t>
    </r>
    <r>
      <rPr>
        <b/>
        <sz val="12"/>
        <rFont val="Arial"/>
        <family val="2"/>
      </rPr>
      <t>BIO</t>
    </r>
  </si>
  <si>
    <t>100 - 120kg/ha; Saatplatterbse, Futter/Körnererbse, Saatwicke, Ackerbohne - Aussaat Mitte/Ende August - Aussaat Mitte/Ende August - Absackung  20 kg</t>
  </si>
  <si>
    <t>17 insektenblütige Kulturarten - große  Artenvielfalt und lockt somit zahlreiche Insekten an - geeignet als Bienentrachtbrache - Aussaat bis Mitte August - Absackung  10 kg</t>
  </si>
  <si>
    <t>10kg/ha Untersaat, 20kg/ha Reinsaat, Untersaat im Getreide u. Mais</t>
  </si>
  <si>
    <t>AckerGrün RapsuntersaatPluss</t>
  </si>
  <si>
    <t>10kg/ha, Begleitsaat im Winterraps, für ÖPUL 2023</t>
  </si>
  <si>
    <t>AckerGrün Wickroggen Gemenge</t>
  </si>
  <si>
    <t xml:space="preserve">110kg/ha - Absackung 20 kg </t>
  </si>
  <si>
    <r>
      <t xml:space="preserve">AckerGrün Wickroggen Gemenge </t>
    </r>
    <r>
      <rPr>
        <b/>
        <sz val="12"/>
        <rFont val="Arial"/>
        <family val="2"/>
      </rPr>
      <t>BIO</t>
    </r>
  </si>
  <si>
    <t>110kg/ha - Absackung 20 kg und 500 kg Big Bag</t>
  </si>
  <si>
    <t>AckerGrün Wicktriticale Gemenge</t>
  </si>
  <si>
    <t xml:space="preserve">130kg/ha - Absackung 20 kg </t>
  </si>
  <si>
    <r>
      <t xml:space="preserve">AckerGrün Wicktriticale Gemenge </t>
    </r>
    <r>
      <rPr>
        <b/>
        <sz val="12"/>
        <rFont val="Arial"/>
        <family val="2"/>
      </rPr>
      <t>BIO</t>
    </r>
  </si>
  <si>
    <t>130kg/ha - Absackung 20 kg und 500 kg Big Bag</t>
  </si>
  <si>
    <t>60 - 80kg/ha; Italienisches Raygras, Bastardraygras, Winterwicke Pannonisch , Inkarnatklee; hohe Futterleistung, überjährig - meist überwinternd. Aussaat bis Ende August - Absackung  20 kg</t>
  </si>
  <si>
    <r>
      <t xml:space="preserve">WiesenGrün Landsberger Gemenge </t>
    </r>
    <r>
      <rPr>
        <b/>
        <sz val="12"/>
        <rFont val="Arial"/>
        <family val="2"/>
      </rPr>
      <t xml:space="preserve">BIO </t>
    </r>
    <r>
      <rPr>
        <sz val="12"/>
        <rFont val="Arial"/>
        <family val="2"/>
      </rPr>
      <t>ST 1</t>
    </r>
  </si>
  <si>
    <t>WiesenGrün Eins. Kleegras ST16</t>
  </si>
  <si>
    <t xml:space="preserve">7 - 10kg/ha; Bestehend aus nacheinander blühenden Pflanzen -diese  Saatgutmischung bietet bis zum ersten Frost ein Blütenangebot für Honigbienen, Wildbienen und Hummeln - Aussaat nicht vor Mitte Mai - Absackung 1 kg/10 kg </t>
  </si>
  <si>
    <t xml:space="preserve">7 - 10kg/ha; Bestehend aus 50 ein- und mehrjährigen Wild- bzw. Kulturarten; bietet ein ausdauerndes Blütenangebot für Bienen, Hummeln., Schmetterlinge und Nützlinge  - Aussaat nicht vor Mitte Mai
- Absackung  1 kg/10 kg </t>
  </si>
  <si>
    <t xml:space="preserve">Artenreiche Weingarten Dauerbegrünung   -  Aussaat April -September gründlich durchmischen - Erosionsschutz Wein -  Absackung 10 kg </t>
  </si>
  <si>
    <t xml:space="preserve">EUR/kg oder Packung sind unverbindlich empfohlene Verkaufspreise  inkl. der gesetzlichen UST., sofern nicht anders gekennzeichnet inkl. Fracht der Firma RWA Korneuburg AG  - Änderungen und  Irrtum vorbehalten.  </t>
  </si>
  <si>
    <t>30 - 35</t>
  </si>
  <si>
    <t>176,4 - 205,8</t>
  </si>
  <si>
    <t>Gräserfreie Mischung für Biodiversitätsflächen; mehrjährig</t>
  </si>
  <si>
    <t>167,6 - 209,5</t>
  </si>
  <si>
    <t>einjährige, reichblühende Pflanzengesellschaft zur Lebensraumgestalltung für Bienen und Insekten; Bienenweide</t>
  </si>
  <si>
    <t>abfrostende Begrünungsmischung mit mehrschichtigem Wurzelhorizont und stark humusaufbauender Wirkung - Sommerwicke, Öllein, Sudangras, Alexandrinerklee, MUNGO, Meliorationsrettich, Saflor; Bodenverbessernd</t>
  </si>
  <si>
    <t>Wildackermischung zur Sommeransaat; Wildacker</t>
  </si>
  <si>
    <t>Leguminosenfreie Mischung speziell für stark leguminosenbetonte Fruchtfolgen - Phazelia, MUNGO, Meliorationsrettich, Öllein, Sudangras, Saflor, Duringras; Leguminosenfrei</t>
  </si>
  <si>
    <t>129,3 - 172,4</t>
  </si>
  <si>
    <t>überj. Kleegrasmischung  kontrolliert ampferfrei in 100 g; überjähriges Kleegras</t>
  </si>
  <si>
    <t>Habitat - Bündnis pro NW</t>
  </si>
  <si>
    <t>35 - 40</t>
  </si>
  <si>
    <t>219,45 - 250,8</t>
  </si>
  <si>
    <t>schließt die nahrungslücke, abwechslungsreiche Äsung für alle Wildarten; UBB-tauglich; sorgt für Deckung; Wildacker</t>
  </si>
  <si>
    <t>260,4 - 297,6</t>
  </si>
  <si>
    <t>bestes Futtergemenge, durch Spätsaatverträglichkeit und sehr guter Vorfruchtwirkung auch eine ideale Gründüngung; überj. Futterzwischenfrucht</t>
  </si>
  <si>
    <t>artenreiche Wildäsungsmischung für Herbst und Winteräsung; Wildacker</t>
  </si>
  <si>
    <t>Gründüngung und Futternutzung, Sommerwicke, Futtererbse, Sojabohne, Lupine Grünmais; Sudangras; Sonnenblume; Futterzwischenfrucht</t>
  </si>
  <si>
    <t>abfrostende Begrünungsmischung mit höchster N-Fixierung und bester Bodenlockerung - Pigmentplatterbse, Sommerwicke, Alexandrinerklee, Futtererbse, Saflor, MUNGO, Sudangras, Meliorationsrettich; N-Sammler</t>
  </si>
  <si>
    <t>20 - 40</t>
  </si>
  <si>
    <t>54,6 - 109,2</t>
  </si>
  <si>
    <t>Buchweizen, nematodenfeindlicher Senf, Ölrettich; Spätsaat</t>
  </si>
  <si>
    <t>Rapsbegleitsaatenmischung; Raps-Begleitsaat</t>
  </si>
  <si>
    <t>RAPSO-BLÜHMISCHUNG</t>
  </si>
  <si>
    <t>Vielfältige Blühmischung; breites Pollenangebot für Insekten; optische Aufwertung der Kulturlandschaft; überjährig, winterhart</t>
  </si>
  <si>
    <t>REGIO-DIV ACKER</t>
  </si>
  <si>
    <t>Für DIV-Flächen Acker (ÖPUL Zuschlag); hohe Biodiversität durch mind. 30 verschiedene Kulturen; mehrjährig</t>
  </si>
  <si>
    <t>REGIO-DIV GRÜNLAND</t>
  </si>
  <si>
    <t>Für DIV-Flächen Grünland (ÖPUL Zuschlag); hohe Biodiversität mit Kräuter; mind. 30 verschiedene Kulturen; mehrjährig</t>
  </si>
  <si>
    <t>Alexandriner- und Krumenklee, Phacelia, Ölrettich ; Wasserschutz</t>
  </si>
  <si>
    <t>Mungo, Phacelia, Alexandrinerklee, Krumenklee; Wasserschutz</t>
  </si>
  <si>
    <t>73,2 - 109,8</t>
  </si>
  <si>
    <t>Phacelia, Buchweizen, Ölrettich, Senf, auch auf rauhere Saatbeete; Leguminosenfrei</t>
  </si>
  <si>
    <t xml:space="preserve">Mischungen mit 70% BIO - Komponenten </t>
  </si>
  <si>
    <t>Phazelia, Leindotter, Kresse, Ölrettich; Leguminosenfrei</t>
  </si>
  <si>
    <t xml:space="preserve">BIODIVERSITÄTSMISCHUNG ÖPUL 2023 </t>
  </si>
  <si>
    <t>227,1 - 264,95</t>
  </si>
  <si>
    <t>Gräserfreie Mischung für Biodiversitätsflächen:; Blühmischung mehrjährig</t>
  </si>
  <si>
    <t>FABAFIT</t>
  </si>
  <si>
    <t>145,8 - 194,4</t>
  </si>
  <si>
    <t>überj. Kleegrasmischung  kontrolliert ampferfrei in 100 g; Futterzwischenfrucht</t>
  </si>
  <si>
    <t>spätsaatverträgliche Mischung, um für das Frühjahr eine gute Mulchauflage zu generieren - Buchweizen, Phazelia, Leindotter, Kresse, Ölrettich, Sareptasenf; Spätsaat</t>
  </si>
  <si>
    <t>winterharte Begrünungsmischung für Reinsaat oder zum Mischen mit anderen Zwischenfrüchten - Grünschnittroggen, Winterfuttererbse, Winterrübse, Pannonische Wicke; Winterhart</t>
  </si>
  <si>
    <t>zusätzliche Präparate: Rhizobien</t>
  </si>
  <si>
    <t>Aufwandmenge</t>
  </si>
  <si>
    <t>€/Pkg</t>
  </si>
  <si>
    <t>Anmerkung</t>
  </si>
  <si>
    <t>Luzerne-Impfstoff</t>
  </si>
  <si>
    <t xml:space="preserve">1 Pkg. für 25 kg Saatgut </t>
  </si>
  <si>
    <t>hochwirksames und hochkonzentriertes Rhizobienpräparat; mobilisiert Leistungsreserven; steigert Effizienz der Knöllchenbakterien; TURBOALFA® flüssig</t>
  </si>
  <si>
    <t>Zusammensetzung der Saatgutmischungen / Anmerkungen</t>
  </si>
  <si>
    <r>
      <rPr>
        <b/>
        <sz val="12"/>
        <rFont val="Arial"/>
        <family val="2"/>
      </rPr>
      <t>ReNatura BD 3</t>
    </r>
    <r>
      <rPr>
        <sz val="12"/>
        <rFont val="Arial"/>
        <family val="2"/>
      </rPr>
      <t xml:space="preserve"> Biodiversitätsmischung  Universal (herkunfszertifiziert nach G-Zert)</t>
    </r>
  </si>
  <si>
    <r>
      <rPr>
        <b/>
        <u/>
        <sz val="12"/>
        <rFont val="Arial"/>
        <family val="2"/>
      </rPr>
      <t>Regionale Blühmischung: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ReNatura BD 1</t>
    </r>
    <r>
      <rPr>
        <sz val="12"/>
        <rFont val="Arial"/>
        <family val="2"/>
      </rPr>
      <t xml:space="preserve"> Biodiversitätsmischung für Grünland  (herkunfszertifiziert nach G-Zert)</t>
    </r>
  </si>
  <si>
    <r>
      <rPr>
        <b/>
        <u/>
        <sz val="11"/>
        <rFont val="Arial"/>
        <family val="2"/>
      </rPr>
      <t>36 Arten aus 12 Pflanzenfamilien:</t>
    </r>
    <r>
      <rPr>
        <sz val="11"/>
        <rFont val="Arial"/>
        <family val="2"/>
      </rPr>
      <t xml:space="preserve">  Gewöhnliches Ruchgras, Zitttergras, Wiesen-Kammgras, Horstrotschwingel, Wiesenrispe, Echte Schafgarbe, Echt-Wundklee, Echt-Betonie, Gewöhnliche Wiesenglockenblume, Gewöhnliche Skabiosenflockenblume, Gewöhnliche Wiesenflockenblume, Wiesen-Pippau, Gewöhnlich-Wegwarte, Wilde Möhre, Karthäusernelke, Gewöhnlich-Natternkopf, Echte Nelkenwurz, Wiesenlabkraut, Echtes Labkraut, Gewöhnliche Wiesenwitwenblume, Rauer Löwenzahn, Gewöhnlicher Wiesen-Leuenzahn, Kleine Wiesen-Margerite, Fettwiesen-Margerite, Wiesen-Hornklee, Gewöhnlich-Kuckuckslichtnelke, Gelbklee, Pastinak, Groß-Bibernelle, Spitz-Wegerich, Mittel-Wegerich, Gewöhnliche Braunelle, Kleiner Wiesenknopf, Rote Lichtnelke, Gewöhnliches Nick-Leimkraut, Gewöhnliches Blasen-Leimkraut, Östlicher Wiesenbocksbart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5kg Packung</t>
    </r>
  </si>
  <si>
    <r>
      <rPr>
        <b/>
        <u/>
        <sz val="12"/>
        <rFont val="Arial"/>
        <family val="2"/>
      </rPr>
      <t>Regionale Blühmischung: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ReNatura BD 2</t>
    </r>
    <r>
      <rPr>
        <sz val="12"/>
        <rFont val="Arial"/>
        <family val="2"/>
      </rPr>
      <t xml:space="preserve"> Biodiversitätsmischung für Acker  (herkunfszertifiziert nach G-Zert)</t>
    </r>
  </si>
  <si>
    <r>
      <rPr>
        <b/>
        <u/>
        <sz val="11"/>
        <rFont val="Arial"/>
        <family val="2"/>
      </rPr>
      <t>33 Arten aus 12 Pflanzenfamilien:</t>
    </r>
    <r>
      <rPr>
        <sz val="11"/>
        <rFont val="Arial"/>
        <family val="2"/>
      </rPr>
      <t xml:space="preserve"> Echte Schafgarbe, Echt-Wundklee, Echt-Betonie, Gewöhnliche Wiesenglockenblume, Gewöhnliche Skabiosenflockenblume, Kornblume, Gewöhnliche Wiesenflockenblume, Wiesen-Pippau, Gewöhnlich-Wegwarte, Wilde Möhre, Karthäusernelke, Wild-Karde, Gewöhnlich-Natternkopf,  Echtes Labkraut, Echt-Johanniskraut, Gewöhnliche Wiesenwitwenblume, Rauer Löwenzahn, Herbst-Schuppen Leuenzahn, Kleine Wiesen-Margerite, Fettwiesen-Margerite,  Gewöhnlich-Kuckuckslichtnelke, Echt-Kamille, Weiß-Steinklee, Gelb-Steinklee, Klatsch-Mohn, Echt-Pastinak, Eigentlicher Wiesensalbei, Rote Lichtnelke, Gewöhnliches Nick-Leimkraut, Gewöhnliches Blasen-Leimkraut, Feld-Klee, Faden-Klee, Kleinblütige Königskerze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5kg Packung</t>
    </r>
  </si>
  <si>
    <t>Kulturarten, Sorten, Saatgutmischungen und Preise stellen Orientierungshilfen dar - ohne Gewähr auf dauernde Verfügbarkeit.</t>
  </si>
  <si>
    <r>
      <t xml:space="preserve">Sofern nicht anders angeführt stellen die Angaben € / kg oder Packung unverbindlich empfohlene </t>
    </r>
    <r>
      <rPr>
        <b/>
        <sz val="11"/>
        <rFont val="Arial"/>
        <family val="2"/>
      </rPr>
      <t>Verkaufspreise inkl. MwSt., exkl. Fracht dar</t>
    </r>
    <r>
      <rPr>
        <sz val="11"/>
        <rFont val="Arial"/>
        <family val="2"/>
      </rPr>
      <t xml:space="preserve">  - Änderungen und  Irrtum vorbehalten.</t>
    </r>
  </si>
  <si>
    <r>
      <t>online unter:</t>
    </r>
    <r>
      <rPr>
        <b/>
        <sz val="11"/>
        <rFont val="Arial"/>
        <family val="2"/>
      </rPr>
      <t xml:space="preserve"> https:/www.diesaat.at</t>
    </r>
    <r>
      <rPr>
        <sz val="11"/>
        <rFont val="Arial"/>
        <family val="2"/>
      </rPr>
      <t xml:space="preserve">; </t>
    </r>
    <r>
      <rPr>
        <b/>
        <sz val="11"/>
        <rFont val="Arial"/>
        <family val="2"/>
      </rPr>
      <t>https://www.hesa.co.at/</t>
    </r>
    <r>
      <rPr>
        <sz val="11"/>
        <rFont val="Arial"/>
        <family val="2"/>
      </rPr>
      <t xml:space="preserve">; </t>
    </r>
    <r>
      <rPr>
        <b/>
        <sz val="11"/>
        <rFont val="Arial"/>
        <family val="2"/>
      </rPr>
      <t>https://www.saatbau.com (Saatbau Linz); https://www.saatbau.at (Kärntner Saatbau) und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https://www.dsv-saaten.de</t>
    </r>
    <r>
      <rPr>
        <sz val="11"/>
        <rFont val="Arial"/>
        <family val="2"/>
      </rPr>
      <t/>
    </r>
  </si>
  <si>
    <t>Wegerichgewächse</t>
  </si>
  <si>
    <t>Waldstaudenroggen "SLK"</t>
  </si>
  <si>
    <t>Bedienungsanleitung Begrünungsrechner 2023</t>
  </si>
  <si>
    <r>
      <t xml:space="preserve">Durch einen KLICK auf diesen Link </t>
    </r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gelangen Sie zur Begrünungsliste</t>
    </r>
  </si>
  <si>
    <r>
      <rPr>
        <sz val="22"/>
        <rFont val="Arial"/>
        <family val="2"/>
      </rPr>
      <t>◄</t>
    </r>
    <r>
      <rPr>
        <sz val="12"/>
        <rFont val="Arial"/>
        <family val="2"/>
      </rPr>
      <t xml:space="preserve"> ZURÜCK zur Startseite / Bedienungsanleitung</t>
    </r>
  </si>
  <si>
    <t>Var 6 konform:</t>
  </si>
  <si>
    <t>Kosten
je ha
 in €</t>
  </si>
  <si>
    <t>Drop  Down JA Nein Var. 6</t>
  </si>
  <si>
    <t>Pannonische Wicke</t>
  </si>
  <si>
    <t>Winterackerbohne</t>
  </si>
  <si>
    <t>Wintererbse</t>
  </si>
  <si>
    <t>Var 6</t>
  </si>
  <si>
    <t>Anzahl Pflanzenfamilien</t>
  </si>
  <si>
    <t>geeignet für ÖPUL Begrünungsvarianten gem. ÖPUL 2023</t>
  </si>
  <si>
    <t>Mischungsanteil Leguminosen (relativer Reinsaatanteil)</t>
  </si>
  <si>
    <t>relativer Leguminosenanteil:</t>
  </si>
  <si>
    <t>Variante 7</t>
  </si>
  <si>
    <r>
      <t xml:space="preserve">Der Bereich Begrünungstabellen 2023 enthält eine </t>
    </r>
    <r>
      <rPr>
        <b/>
        <u/>
        <sz val="11"/>
        <color theme="1"/>
        <rFont val="Arial"/>
        <family val="2"/>
      </rPr>
      <t>Liste von Einzelkulturen und Begrünungsmischungen</t>
    </r>
    <r>
      <rPr>
        <sz val="11"/>
        <color theme="1"/>
        <rFont val="Arial"/>
        <family val="2"/>
      </rPr>
      <t xml:space="preserve"> mit einer Kurzbeschreibung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</si>
  <si>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Begrünungstabellen 2023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Anbauzeitpunkte</t>
    </r>
    <r>
      <rPr>
        <sz val="11"/>
        <color theme="1"/>
        <rFont val="Arial"/>
        <family val="2"/>
      </rPr>
      <t xml:space="preserve"> gegliedert.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</si>
</sst>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0.0"/>
    <numFmt numFmtId="165" formatCode="0.0%"/>
    <numFmt numFmtId="166" formatCode="#,##0.00_ ;\-#,##0.00\ "/>
  </numFmts>
  <fonts count="42" x14ac:knownFonts="1">
    <font>
      <sz val="11"/>
      <color theme="1"/>
      <name val="Arial"/>
      <family val="2"/>
    </font>
    <font>
      <sz val="12"/>
      <name val="Times New Roman"/>
      <family val="1"/>
    </font>
    <font>
      <b/>
      <sz val="16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indexed="9"/>
      <name val="Arial"/>
      <family val="2"/>
    </font>
    <font>
      <b/>
      <sz val="10"/>
      <color indexed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Times New Roman"/>
      <family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u/>
      <sz val="11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sz val="22"/>
      <name val="Arial"/>
      <family val="2"/>
    </font>
    <font>
      <b/>
      <sz val="13"/>
      <name val="Arial"/>
      <family val="2"/>
    </font>
    <font>
      <sz val="14"/>
      <name val="Arial"/>
      <family val="2"/>
    </font>
    <font>
      <sz val="12"/>
      <color theme="1"/>
      <name val="Arial"/>
      <family val="2"/>
    </font>
    <font>
      <sz val="11"/>
      <color rgb="FF000000"/>
      <name val="Arial"/>
      <family val="2"/>
    </font>
    <font>
      <b/>
      <u/>
      <sz val="16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Arial"/>
      <family val="2"/>
    </font>
    <font>
      <b/>
      <sz val="16"/>
      <color theme="1"/>
      <name val="Arial"/>
      <family val="2"/>
    </font>
    <font>
      <u/>
      <sz val="12"/>
      <color theme="10"/>
      <name val="Arial"/>
      <family val="2"/>
    </font>
    <font>
      <u/>
      <sz val="12"/>
      <name val="Arial"/>
      <family val="2"/>
    </font>
    <font>
      <u/>
      <sz val="18"/>
      <name val="Arial"/>
      <family val="2"/>
    </font>
    <font>
      <u/>
      <sz val="20"/>
      <name val="Arial"/>
      <family val="2"/>
    </font>
    <font>
      <u/>
      <sz val="22"/>
      <name val="Arial"/>
      <family val="2"/>
    </font>
    <font>
      <b/>
      <u/>
      <sz val="12"/>
      <name val="Arial"/>
      <family val="2"/>
    </font>
    <font>
      <b/>
      <u/>
      <sz val="20"/>
      <color theme="1"/>
      <name val="Arial"/>
      <family val="2"/>
    </font>
    <font>
      <b/>
      <sz val="14"/>
      <color theme="1"/>
      <name val="Arial"/>
      <family val="2"/>
    </font>
    <font>
      <b/>
      <sz val="36"/>
      <color indexed="9"/>
      <name val="Arial"/>
      <family val="2"/>
    </font>
    <font>
      <u/>
      <sz val="1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name val="Times New Roman"/>
      <family val="1"/>
    </font>
    <font>
      <i/>
      <sz val="1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6337778862885"/>
        <bgColor indexed="64"/>
      </patternFill>
    </fill>
  </fills>
  <borders count="10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40" fillId="0" borderId="0"/>
    <xf numFmtId="44" fontId="40" fillId="0" borderId="0" applyFont="0" applyFill="0" applyBorder="0" applyAlignment="0" applyProtection="0"/>
    <xf numFmtId="43" fontId="40" fillId="0" borderId="0" applyFont="0" applyFill="0" applyBorder="0" applyAlignment="0" applyProtection="0"/>
  </cellStyleXfs>
  <cellXfs count="554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6" fillId="4" borderId="5" xfId="2" applyFont="1" applyFill="1" applyBorder="1" applyAlignment="1" applyProtection="1">
      <alignment horizontal="center" vertical="center" wrapText="1"/>
    </xf>
    <xf numFmtId="0" fontId="6" fillId="4" borderId="6" xfId="2" applyFont="1" applyFill="1" applyBorder="1" applyAlignment="1" applyProtection="1">
      <alignment horizontal="center" vertical="center" wrapText="1"/>
    </xf>
    <xf numFmtId="0" fontId="6" fillId="0" borderId="7" xfId="2" applyFont="1" applyFill="1" applyBorder="1" applyAlignment="1" applyProtection="1">
      <alignment horizontal="center" vertical="center" wrapText="1"/>
    </xf>
    <xf numFmtId="0" fontId="7" fillId="4" borderId="8" xfId="2" applyFont="1" applyFill="1" applyBorder="1" applyAlignment="1" applyProtection="1">
      <alignment horizontal="center" vertical="center" wrapText="1"/>
    </xf>
    <xf numFmtId="0" fontId="7" fillId="4" borderId="9" xfId="2" applyFont="1" applyFill="1" applyBorder="1" applyAlignment="1" applyProtection="1">
      <alignment horizontal="center" vertical="center" wrapText="1"/>
    </xf>
    <xf numFmtId="0" fontId="7" fillId="4" borderId="10" xfId="2" applyFont="1" applyFill="1" applyBorder="1" applyAlignment="1" applyProtection="1">
      <alignment horizontal="center" vertical="center" wrapText="1"/>
    </xf>
    <xf numFmtId="0" fontId="7" fillId="4" borderId="11" xfId="2" applyFont="1" applyFill="1" applyBorder="1" applyAlignment="1" applyProtection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5" fontId="0" fillId="0" borderId="3" xfId="0" applyNumberFormat="1" applyFill="1" applyBorder="1" applyAlignment="1">
      <alignment horizontal="center" vertical="center"/>
    </xf>
    <xf numFmtId="0" fontId="0" fillId="0" borderId="0" xfId="0" applyFill="1" applyBorder="1"/>
    <xf numFmtId="0" fontId="8" fillId="0" borderId="13" xfId="3" applyFont="1" applyFill="1" applyBorder="1" applyAlignment="1">
      <alignment horizontal="left" vertical="center" wrapText="1"/>
    </xf>
    <xf numFmtId="2" fontId="8" fillId="0" borderId="15" xfId="3" applyNumberFormat="1" applyFont="1" applyFill="1" applyBorder="1" applyAlignment="1">
      <alignment horizontal="center" vertical="center"/>
    </xf>
    <xf numFmtId="0" fontId="0" fillId="0" borderId="0" xfId="0" applyProtection="1"/>
    <xf numFmtId="2" fontId="8" fillId="0" borderId="20" xfId="3" applyNumberFormat="1" applyFont="1" applyFill="1" applyBorder="1" applyAlignment="1">
      <alignment horizontal="center" vertical="center"/>
    </xf>
    <xf numFmtId="0" fontId="8" fillId="0" borderId="25" xfId="3" applyFont="1" applyFill="1" applyBorder="1" applyAlignment="1">
      <alignment vertical="center" wrapText="1"/>
    </xf>
    <xf numFmtId="0" fontId="8" fillId="0" borderId="26" xfId="3" applyFont="1" applyFill="1" applyBorder="1" applyAlignment="1">
      <alignment vertical="center" wrapText="1"/>
    </xf>
    <xf numFmtId="0" fontId="8" fillId="0" borderId="27" xfId="3" applyFont="1" applyFill="1" applyBorder="1" applyAlignment="1">
      <alignment vertical="center" wrapText="1"/>
    </xf>
    <xf numFmtId="2" fontId="8" fillId="0" borderId="29" xfId="3" applyNumberFormat="1" applyFont="1" applyFill="1" applyBorder="1" applyAlignment="1">
      <alignment horizontal="center" vertical="center"/>
    </xf>
    <xf numFmtId="0" fontId="8" fillId="0" borderId="3" xfId="3" applyFont="1" applyFill="1" applyBorder="1" applyAlignment="1">
      <alignment vertical="center" wrapText="1"/>
    </xf>
    <xf numFmtId="2" fontId="8" fillId="0" borderId="34" xfId="3" applyNumberFormat="1" applyFont="1" applyFill="1" applyBorder="1" applyAlignment="1">
      <alignment horizontal="center" vertical="center"/>
    </xf>
    <xf numFmtId="0" fontId="8" fillId="0" borderId="13" xfId="3" applyFont="1" applyFill="1" applyBorder="1" applyAlignment="1">
      <alignment vertical="center" wrapText="1"/>
    </xf>
    <xf numFmtId="0" fontId="8" fillId="0" borderId="38" xfId="3" applyFont="1" applyFill="1" applyBorder="1" applyAlignment="1">
      <alignment vertical="center" wrapText="1"/>
    </xf>
    <xf numFmtId="2" fontId="8" fillId="0" borderId="39" xfId="3" applyNumberFormat="1" applyFont="1" applyFill="1" applyBorder="1" applyAlignment="1">
      <alignment horizontal="center" vertical="center"/>
    </xf>
    <xf numFmtId="2" fontId="8" fillId="0" borderId="41" xfId="3" applyNumberFormat="1" applyFont="1" applyFill="1" applyBorder="1" applyAlignment="1">
      <alignment horizontal="center" vertical="center"/>
    </xf>
    <xf numFmtId="0" fontId="8" fillId="0" borderId="43" xfId="3" applyFont="1" applyFill="1" applyBorder="1" applyAlignment="1">
      <alignment vertical="center" wrapText="1"/>
    </xf>
    <xf numFmtId="2" fontId="8" fillId="0" borderId="44" xfId="3" applyNumberFormat="1" applyFont="1" applyFill="1" applyBorder="1" applyAlignment="1">
      <alignment horizontal="center" vertical="center"/>
    </xf>
    <xf numFmtId="0" fontId="8" fillId="0" borderId="7" xfId="3" applyFont="1" applyFill="1" applyBorder="1" applyAlignment="1">
      <alignment vertical="center" wrapText="1"/>
    </xf>
    <xf numFmtId="2" fontId="8" fillId="0" borderId="0" xfId="3" applyNumberFormat="1" applyFont="1" applyFill="1" applyBorder="1" applyAlignment="1" applyProtection="1">
      <alignment horizontal="center" vertical="center"/>
      <protection locked="0"/>
    </xf>
    <xf numFmtId="0" fontId="9" fillId="0" borderId="0" xfId="3" quotePrefix="1" applyFont="1" applyFill="1" applyBorder="1" applyAlignment="1">
      <alignment horizontal="center" vertical="center"/>
    </xf>
    <xf numFmtId="2" fontId="8" fillId="0" borderId="0" xfId="3" applyNumberFormat="1" applyFont="1" applyFill="1" applyBorder="1" applyAlignment="1">
      <alignment horizontal="center" vertical="center"/>
    </xf>
    <xf numFmtId="2" fontId="4" fillId="0" borderId="0" xfId="2" applyNumberFormat="1" applyFont="1" applyFill="1" applyBorder="1" applyAlignment="1" applyProtection="1">
      <alignment horizontal="center" vertical="center" wrapText="1"/>
      <protection locked="0"/>
    </xf>
    <xf numFmtId="164" fontId="4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2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10" fillId="0" borderId="0" xfId="1" applyFont="1" applyAlignment="1"/>
    <xf numFmtId="0" fontId="10" fillId="0" borderId="0" xfId="1" applyFont="1" applyAlignment="1">
      <alignment horizontal="left"/>
    </xf>
    <xf numFmtId="0" fontId="11" fillId="0" borderId="0" xfId="0" applyFont="1"/>
    <xf numFmtId="0" fontId="9" fillId="6" borderId="28" xfId="3" applyFont="1" applyFill="1" applyBorder="1" applyAlignment="1">
      <alignment horizontal="center" vertical="center" wrapText="1"/>
    </xf>
    <xf numFmtId="0" fontId="8" fillId="5" borderId="28" xfId="3" applyFont="1" applyFill="1" applyBorder="1" applyAlignment="1">
      <alignment horizontal="left" vertical="center" wrapText="1"/>
    </xf>
    <xf numFmtId="2" fontId="8" fillId="0" borderId="28" xfId="3" applyNumberFormat="1" applyFont="1" applyFill="1" applyBorder="1" applyAlignment="1">
      <alignment horizontal="center" vertical="center"/>
    </xf>
    <xf numFmtId="0" fontId="8" fillId="6" borderId="28" xfId="3" applyFont="1" applyFill="1" applyBorder="1" applyAlignment="1">
      <alignment vertical="center" wrapText="1"/>
    </xf>
    <xf numFmtId="0" fontId="5" fillId="6" borderId="28" xfId="3" applyFont="1" applyFill="1" applyBorder="1" applyAlignment="1">
      <alignment horizontal="center" vertical="center"/>
    </xf>
    <xf numFmtId="0" fontId="5" fillId="6" borderId="9" xfId="3" applyFont="1" applyFill="1" applyBorder="1" applyAlignment="1">
      <alignment horizontal="center" vertical="center"/>
    </xf>
    <xf numFmtId="166" fontId="8" fillId="0" borderId="28" xfId="4" applyNumberFormat="1" applyFont="1" applyFill="1" applyBorder="1" applyAlignment="1">
      <alignment horizontal="center" vertical="center"/>
    </xf>
    <xf numFmtId="0" fontId="8" fillId="0" borderId="0" xfId="1" applyFont="1" applyAlignment="1"/>
    <xf numFmtId="0" fontId="10" fillId="0" borderId="0" xfId="1" applyFont="1" applyAlignment="1">
      <alignment horizontal="center"/>
    </xf>
    <xf numFmtId="49" fontId="8" fillId="8" borderId="28" xfId="3" applyNumberFormat="1" applyFont="1" applyFill="1" applyBorder="1" applyAlignment="1">
      <alignment horizontal="center" vertical="center" shrinkToFit="1"/>
    </xf>
    <xf numFmtId="0" fontId="5" fillId="6" borderId="9" xfId="0" applyFont="1" applyFill="1" applyBorder="1" applyAlignment="1">
      <alignment horizontal="center" vertical="center"/>
    </xf>
    <xf numFmtId="0" fontId="8" fillId="0" borderId="28" xfId="3" applyFont="1" applyBorder="1" applyAlignment="1">
      <alignment vertical="center" wrapText="1"/>
    </xf>
    <xf numFmtId="0" fontId="10" fillId="0" borderId="28" xfId="3" applyFont="1" applyFill="1" applyBorder="1" applyAlignment="1">
      <alignment vertical="center" wrapText="1"/>
    </xf>
    <xf numFmtId="164" fontId="10" fillId="0" borderId="0" xfId="1" applyNumberFormat="1" applyFont="1" applyAlignment="1"/>
    <xf numFmtId="164" fontId="10" fillId="0" borderId="0" xfId="1" applyNumberFormat="1" applyFont="1" applyAlignment="1">
      <alignment horizontal="center"/>
    </xf>
    <xf numFmtId="0" fontId="10" fillId="0" borderId="0" xfId="1" applyFont="1" applyAlignment="1">
      <alignment wrapText="1"/>
    </xf>
    <xf numFmtId="0" fontId="8" fillId="0" borderId="25" xfId="3" applyFont="1" applyFill="1" applyBorder="1" applyAlignment="1">
      <alignment horizontal="left" vertical="center" wrapText="1"/>
    </xf>
    <xf numFmtId="0" fontId="8" fillId="0" borderId="50" xfId="3" applyFont="1" applyFill="1" applyBorder="1" applyAlignment="1">
      <alignment vertical="center" wrapText="1"/>
    </xf>
    <xf numFmtId="0" fontId="8" fillId="0" borderId="51" xfId="3" applyFont="1" applyFill="1" applyBorder="1" applyAlignment="1">
      <alignment vertical="center" wrapText="1"/>
    </xf>
    <xf numFmtId="0" fontId="8" fillId="0" borderId="52" xfId="3" applyFont="1" applyFill="1" applyBorder="1" applyAlignment="1">
      <alignment vertical="center" wrapText="1"/>
    </xf>
    <xf numFmtId="2" fontId="8" fillId="0" borderId="11" xfId="3" applyNumberFormat="1" applyFont="1" applyFill="1" applyBorder="1" applyAlignment="1">
      <alignment horizontal="center" vertical="center"/>
    </xf>
    <xf numFmtId="2" fontId="8" fillId="0" borderId="4" xfId="3" applyNumberFormat="1" applyFont="1" applyFill="1" applyBorder="1" applyAlignment="1">
      <alignment horizontal="center" vertical="center"/>
    </xf>
    <xf numFmtId="0" fontId="8" fillId="0" borderId="42" xfId="3" applyFont="1" applyFill="1" applyBorder="1" applyAlignment="1">
      <alignment vertical="center" wrapText="1"/>
    </xf>
    <xf numFmtId="2" fontId="8" fillId="0" borderId="53" xfId="3" applyNumberFormat="1" applyFont="1" applyFill="1" applyBorder="1" applyAlignment="1">
      <alignment horizontal="center" vertical="center"/>
    </xf>
    <xf numFmtId="2" fontId="8" fillId="0" borderId="54" xfId="3" applyNumberFormat="1" applyFont="1" applyFill="1" applyBorder="1" applyAlignment="1">
      <alignment horizontal="center" vertical="center"/>
    </xf>
    <xf numFmtId="2" fontId="8" fillId="9" borderId="33" xfId="3" applyNumberFormat="1" applyFont="1" applyFill="1" applyBorder="1" applyAlignment="1" applyProtection="1">
      <alignment horizontal="center" vertical="center"/>
      <protection locked="0"/>
    </xf>
    <xf numFmtId="0" fontId="8" fillId="9" borderId="33" xfId="3" quotePrefix="1" applyFont="1" applyFill="1" applyBorder="1" applyAlignment="1" applyProtection="1">
      <alignment horizontal="center" vertical="center"/>
      <protection locked="0"/>
    </xf>
    <xf numFmtId="0" fontId="15" fillId="4" borderId="37" xfId="2" applyFont="1" applyFill="1" applyBorder="1" applyAlignment="1" applyProtection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2" fontId="8" fillId="9" borderId="14" xfId="3" applyNumberFormat="1" applyFont="1" applyFill="1" applyBorder="1" applyAlignment="1" applyProtection="1">
      <alignment horizontal="center" vertical="center"/>
      <protection locked="0"/>
    </xf>
    <xf numFmtId="0" fontId="8" fillId="9" borderId="14" xfId="3" quotePrefix="1" applyFont="1" applyFill="1" applyBorder="1" applyAlignment="1" applyProtection="1">
      <alignment horizontal="center" vertical="center"/>
      <protection locked="0"/>
    </xf>
    <xf numFmtId="2" fontId="8" fillId="9" borderId="19" xfId="3" applyNumberFormat="1" applyFont="1" applyFill="1" applyBorder="1" applyAlignment="1" applyProtection="1">
      <alignment horizontal="center" vertical="center"/>
      <protection locked="0"/>
    </xf>
    <xf numFmtId="0" fontId="8" fillId="0" borderId="28" xfId="3" applyFont="1" applyFill="1" applyBorder="1" applyAlignment="1">
      <alignment vertical="center" wrapText="1"/>
    </xf>
    <xf numFmtId="0" fontId="8" fillId="0" borderId="49" xfId="3" applyFont="1" applyFill="1" applyBorder="1" applyAlignment="1">
      <alignment vertical="center" wrapText="1"/>
    </xf>
    <xf numFmtId="0" fontId="5" fillId="4" borderId="5" xfId="2" applyFont="1" applyFill="1" applyBorder="1" applyAlignment="1" applyProtection="1">
      <alignment horizontal="center" vertical="center" wrapText="1"/>
    </xf>
    <xf numFmtId="164" fontId="8" fillId="0" borderId="17" xfId="2" applyNumberFormat="1" applyFont="1" applyBorder="1" applyAlignment="1" applyProtection="1">
      <alignment horizontal="center" vertical="center" wrapText="1"/>
    </xf>
    <xf numFmtId="165" fontId="8" fillId="0" borderId="14" xfId="2" applyNumberFormat="1" applyFont="1" applyBorder="1" applyAlignment="1" applyProtection="1">
      <alignment horizontal="center" vertical="center" wrapText="1"/>
    </xf>
    <xf numFmtId="0" fontId="8" fillId="0" borderId="18" xfId="2" applyFont="1" applyBorder="1" applyAlignment="1" applyProtection="1">
      <alignment horizontal="center" vertical="center" wrapText="1"/>
    </xf>
    <xf numFmtId="164" fontId="8" fillId="0" borderId="57" xfId="2" applyNumberFormat="1" applyFont="1" applyBorder="1" applyAlignment="1" applyProtection="1">
      <alignment horizontal="center" vertical="center" wrapText="1"/>
    </xf>
    <xf numFmtId="164" fontId="8" fillId="0" borderId="59" xfId="2" applyNumberFormat="1" applyFont="1" applyBorder="1" applyAlignment="1" applyProtection="1">
      <alignment horizontal="center" vertical="center" wrapText="1"/>
    </xf>
    <xf numFmtId="0" fontId="8" fillId="0" borderId="24" xfId="2" applyFont="1" applyBorder="1" applyAlignment="1" applyProtection="1">
      <alignment horizontal="center" vertical="center" wrapText="1"/>
    </xf>
    <xf numFmtId="164" fontId="8" fillId="0" borderId="58" xfId="2" applyNumberFormat="1" applyFont="1" applyBorder="1" applyAlignment="1" applyProtection="1">
      <alignment horizontal="center" vertical="center" wrapText="1"/>
    </xf>
    <xf numFmtId="0" fontId="8" fillId="0" borderId="32" xfId="2" applyFont="1" applyBorder="1" applyAlignment="1" applyProtection="1">
      <alignment horizontal="center" vertical="center" wrapText="1"/>
    </xf>
    <xf numFmtId="2" fontId="8" fillId="9" borderId="35" xfId="2" applyNumberFormat="1" applyFont="1" applyFill="1" applyBorder="1" applyAlignment="1" applyProtection="1">
      <alignment horizontal="center" vertical="center" wrapText="1"/>
      <protection locked="0"/>
    </xf>
    <xf numFmtId="2" fontId="9" fillId="9" borderId="35" xfId="2" applyNumberFormat="1" applyFont="1" applyFill="1" applyBorder="1" applyAlignment="1" applyProtection="1">
      <alignment horizontal="center" vertical="center" wrapText="1"/>
      <protection locked="0"/>
    </xf>
    <xf numFmtId="165" fontId="8" fillId="0" borderId="33" xfId="2" applyNumberFormat="1" applyFont="1" applyBorder="1" applyAlignment="1" applyProtection="1">
      <alignment horizontal="center" vertical="center" wrapText="1"/>
    </xf>
    <xf numFmtId="0" fontId="8" fillId="0" borderId="37" xfId="2" applyFont="1" applyBorder="1" applyAlignment="1" applyProtection="1">
      <alignment horizontal="center" vertical="center" wrapText="1"/>
    </xf>
    <xf numFmtId="0" fontId="8" fillId="9" borderId="19" xfId="3" quotePrefix="1" applyFont="1" applyFill="1" applyBorder="1" applyAlignment="1" applyProtection="1">
      <alignment horizontal="center" vertical="center"/>
      <protection locked="0"/>
    </xf>
    <xf numFmtId="164" fontId="8" fillId="0" borderId="22" xfId="2" applyNumberFormat="1" applyFont="1" applyBorder="1" applyAlignment="1" applyProtection="1">
      <alignment horizontal="center" vertical="center" wrapText="1"/>
    </xf>
    <xf numFmtId="165" fontId="8" fillId="0" borderId="23" xfId="2" applyNumberFormat="1" applyFont="1" applyBorder="1" applyAlignment="1" applyProtection="1">
      <alignment horizontal="center" vertical="center" wrapText="1"/>
    </xf>
    <xf numFmtId="2" fontId="8" fillId="9" borderId="61" xfId="2" applyNumberFormat="1" applyFont="1" applyFill="1" applyBorder="1" applyAlignment="1" applyProtection="1">
      <alignment horizontal="center" vertical="center" wrapText="1"/>
      <protection locked="0"/>
    </xf>
    <xf numFmtId="0" fontId="16" fillId="0" borderId="0" xfId="3" applyFont="1" applyFill="1" applyBorder="1" applyAlignment="1">
      <alignment horizontal="centerContinuous"/>
    </xf>
    <xf numFmtId="0" fontId="17" fillId="0" borderId="0" xfId="3" applyFont="1" applyFill="1" applyBorder="1"/>
    <xf numFmtId="0" fontId="18" fillId="6" borderId="39" xfId="3" applyFont="1" applyFill="1" applyBorder="1" applyAlignment="1">
      <alignment horizontal="center" vertical="center" wrapText="1"/>
    </xf>
    <xf numFmtId="0" fontId="3" fillId="6" borderId="28" xfId="3" applyNumberFormat="1" applyFont="1" applyFill="1" applyBorder="1" applyAlignment="1">
      <alignment horizontal="left" vertical="center" wrapText="1"/>
    </xf>
    <xf numFmtId="0" fontId="18" fillId="6" borderId="28" xfId="3" applyFont="1" applyFill="1" applyBorder="1" applyAlignment="1">
      <alignment horizontal="center" vertical="center" wrapText="1"/>
    </xf>
    <xf numFmtId="0" fontId="9" fillId="6" borderId="40" xfId="3" applyFont="1" applyFill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/>
    </xf>
    <xf numFmtId="0" fontId="9" fillId="0" borderId="6" xfId="3" applyFont="1" applyFill="1" applyBorder="1" applyAlignment="1">
      <alignment horizontal="left" vertical="center"/>
    </xf>
    <xf numFmtId="0" fontId="8" fillId="0" borderId="9" xfId="3" applyFont="1" applyFill="1" applyBorder="1" applyAlignment="1">
      <alignment vertical="center"/>
    </xf>
    <xf numFmtId="0" fontId="8" fillId="0" borderId="9" xfId="3" applyFont="1" applyFill="1" applyBorder="1" applyAlignment="1">
      <alignment horizontal="center" vertical="center"/>
    </xf>
    <xf numFmtId="49" fontId="8" fillId="0" borderId="9" xfId="3" applyNumberFormat="1" applyFont="1" applyFill="1" applyBorder="1" applyAlignment="1">
      <alignment horizontal="center" vertical="center"/>
    </xf>
    <xf numFmtId="0" fontId="8" fillId="0" borderId="9" xfId="3" applyFont="1" applyFill="1" applyBorder="1" applyAlignment="1">
      <alignment vertical="center" wrapText="1"/>
    </xf>
    <xf numFmtId="0" fontId="10" fillId="0" borderId="9" xfId="3" applyFont="1" applyFill="1" applyBorder="1" applyAlignment="1">
      <alignment vertical="center" wrapText="1"/>
    </xf>
    <xf numFmtId="0" fontId="4" fillId="0" borderId="0" xfId="3" applyFont="1" applyFill="1" applyBorder="1"/>
    <xf numFmtId="0" fontId="8" fillId="0" borderId="28" xfId="3" applyFont="1" applyBorder="1" applyAlignment="1">
      <alignment vertical="center"/>
    </xf>
    <xf numFmtId="0" fontId="8" fillId="0" borderId="28" xfId="3" applyFont="1" applyBorder="1" applyAlignment="1">
      <alignment horizontal="center" vertical="center"/>
    </xf>
    <xf numFmtId="49" fontId="8" fillId="0" borderId="28" xfId="3" applyNumberFormat="1" applyFont="1" applyBorder="1" applyAlignment="1">
      <alignment horizontal="center" vertical="center"/>
    </xf>
    <xf numFmtId="0" fontId="10" fillId="0" borderId="28" xfId="3" applyFont="1" applyBorder="1" applyAlignment="1">
      <alignment vertical="center" wrapText="1"/>
    </xf>
    <xf numFmtId="0" fontId="10" fillId="0" borderId="28" xfId="3" applyFont="1" applyBorder="1" applyAlignment="1">
      <alignment horizontal="center" vertical="center"/>
    </xf>
    <xf numFmtId="0" fontId="4" fillId="0" borderId="0" xfId="3" applyFont="1" applyBorder="1"/>
    <xf numFmtId="49" fontId="8" fillId="0" borderId="28" xfId="3" quotePrefix="1" applyNumberFormat="1" applyFont="1" applyBorder="1" applyAlignment="1">
      <alignment horizontal="center" vertical="center"/>
    </xf>
    <xf numFmtId="0" fontId="9" fillId="0" borderId="39" xfId="3" applyFont="1" applyFill="1" applyBorder="1" applyAlignment="1"/>
    <xf numFmtId="0" fontId="8" fillId="0" borderId="49" xfId="3" applyFont="1" applyFill="1" applyBorder="1" applyAlignment="1">
      <alignment horizontal="left"/>
    </xf>
    <xf numFmtId="0" fontId="8" fillId="0" borderId="49" xfId="3" applyFont="1" applyFill="1" applyBorder="1" applyAlignment="1">
      <alignment horizontal="center"/>
    </xf>
    <xf numFmtId="49" fontId="8" fillId="0" borderId="49" xfId="3" applyNumberFormat="1" applyFont="1" applyFill="1" applyBorder="1" applyAlignment="1">
      <alignment horizontal="center"/>
    </xf>
    <xf numFmtId="0" fontId="8" fillId="0" borderId="40" xfId="3" applyFont="1" applyFill="1" applyBorder="1" applyAlignment="1">
      <alignment wrapText="1"/>
    </xf>
    <xf numFmtId="0" fontId="10" fillId="0" borderId="8" xfId="3" applyFont="1" applyFill="1" applyBorder="1" applyAlignment="1">
      <alignment vertical="center" wrapText="1"/>
    </xf>
    <xf numFmtId="0" fontId="10" fillId="0" borderId="10" xfId="3" applyFont="1" applyFill="1" applyBorder="1" applyAlignment="1">
      <alignment horizontal="center" vertical="center"/>
    </xf>
    <xf numFmtId="0" fontId="8" fillId="0" borderId="9" xfId="3" applyFont="1" applyBorder="1" applyAlignment="1">
      <alignment vertical="center"/>
    </xf>
    <xf numFmtId="0" fontId="8" fillId="0" borderId="9" xfId="3" applyFont="1" applyBorder="1" applyAlignment="1">
      <alignment horizontal="center" vertical="center"/>
    </xf>
    <xf numFmtId="49" fontId="8" fillId="0" borderId="9" xfId="3" applyNumberFormat="1" applyFont="1" applyBorder="1" applyAlignment="1">
      <alignment horizontal="center" vertical="center"/>
    </xf>
    <xf numFmtId="0" fontId="10" fillId="0" borderId="9" xfId="3" quotePrefix="1" applyFont="1" applyBorder="1" applyAlignment="1">
      <alignment vertical="center" wrapText="1"/>
    </xf>
    <xf numFmtId="0" fontId="10" fillId="0" borderId="9" xfId="3" applyFont="1" applyBorder="1" applyAlignment="1">
      <alignment horizontal="center" vertical="center"/>
    </xf>
    <xf numFmtId="0" fontId="8" fillId="0" borderId="49" xfId="3" applyFont="1" applyFill="1" applyBorder="1" applyAlignment="1">
      <alignment vertical="center"/>
    </xf>
    <xf numFmtId="0" fontId="8" fillId="0" borderId="49" xfId="3" applyFont="1" applyFill="1" applyBorder="1" applyAlignment="1">
      <alignment horizontal="center" vertical="center"/>
    </xf>
    <xf numFmtId="49" fontId="8" fillId="0" borderId="49" xfId="3" applyNumberFormat="1" applyFont="1" applyFill="1" applyBorder="1" applyAlignment="1">
      <alignment horizontal="center" vertical="center"/>
    </xf>
    <xf numFmtId="0" fontId="10" fillId="0" borderId="49" xfId="3" applyFont="1" applyFill="1" applyBorder="1" applyAlignment="1">
      <alignment vertical="center" wrapText="1"/>
    </xf>
    <xf numFmtId="0" fontId="10" fillId="0" borderId="40" xfId="3" applyFont="1" applyFill="1" applyBorder="1" applyAlignment="1">
      <alignment horizontal="center" vertical="center"/>
    </xf>
    <xf numFmtId="0" fontId="8" fillId="0" borderId="31" xfId="3" applyFont="1" applyBorder="1" applyAlignment="1">
      <alignment vertical="center"/>
    </xf>
    <xf numFmtId="0" fontId="8" fillId="0" borderId="31" xfId="3" applyFont="1" applyBorder="1" applyAlignment="1">
      <alignment horizontal="center" vertical="center"/>
    </xf>
    <xf numFmtId="49" fontId="8" fillId="0" borderId="31" xfId="3" applyNumberFormat="1" applyFont="1" applyBorder="1" applyAlignment="1">
      <alignment horizontal="center" vertical="center"/>
    </xf>
    <xf numFmtId="0" fontId="10" fillId="0" borderId="31" xfId="3" applyFont="1" applyBorder="1" applyAlignment="1">
      <alignment vertical="center" wrapText="1"/>
    </xf>
    <xf numFmtId="0" fontId="10" fillId="0" borderId="31" xfId="3" applyFont="1" applyBorder="1" applyAlignment="1">
      <alignment horizontal="center" vertical="center"/>
    </xf>
    <xf numFmtId="0" fontId="8" fillId="0" borderId="9" xfId="3" applyFont="1" applyBorder="1" applyAlignment="1">
      <alignment vertical="center" wrapText="1"/>
    </xf>
    <xf numFmtId="0" fontId="10" fillId="0" borderId="28" xfId="3" applyFont="1" applyFill="1" applyBorder="1" applyAlignment="1">
      <alignment horizontal="center"/>
    </xf>
    <xf numFmtId="0" fontId="8" fillId="0" borderId="31" xfId="3" applyFont="1" applyBorder="1" applyAlignment="1">
      <alignment horizontal="left" vertical="center"/>
    </xf>
    <xf numFmtId="49" fontId="8" fillId="0" borderId="31" xfId="3" quotePrefix="1" applyNumberFormat="1" applyFont="1" applyBorder="1" applyAlignment="1">
      <alignment horizontal="center" vertical="center"/>
    </xf>
    <xf numFmtId="0" fontId="8" fillId="0" borderId="31" xfId="3" applyFont="1" applyBorder="1" applyAlignment="1">
      <alignment vertical="center" wrapText="1"/>
    </xf>
    <xf numFmtId="0" fontId="8" fillId="0" borderId="28" xfId="3" applyFont="1" applyBorder="1" applyAlignment="1">
      <alignment horizontal="left" vertical="center"/>
    </xf>
    <xf numFmtId="0" fontId="4" fillId="0" borderId="28" xfId="3" applyFont="1" applyFill="1" applyBorder="1" applyAlignment="1">
      <alignment vertical="center" wrapText="1"/>
    </xf>
    <xf numFmtId="0" fontId="10" fillId="0" borderId="28" xfId="3" applyFont="1" applyFill="1" applyBorder="1" applyAlignment="1"/>
    <xf numFmtId="0" fontId="8" fillId="0" borderId="29" xfId="3" applyFont="1" applyBorder="1" applyAlignment="1">
      <alignment horizontal="left" vertical="center"/>
    </xf>
    <xf numFmtId="0" fontId="8" fillId="0" borderId="29" xfId="3" applyFont="1" applyBorder="1" applyAlignment="1">
      <alignment vertical="center"/>
    </xf>
    <xf numFmtId="0" fontId="8" fillId="0" borderId="29" xfId="3" applyFont="1" applyBorder="1" applyAlignment="1">
      <alignment horizontal="center" vertical="center"/>
    </xf>
    <xf numFmtId="49" fontId="8" fillId="0" borderId="29" xfId="3" applyNumberFormat="1" applyFont="1" applyBorder="1" applyAlignment="1">
      <alignment horizontal="center" vertical="center"/>
    </xf>
    <xf numFmtId="0" fontId="8" fillId="0" borderId="29" xfId="3" applyFont="1" applyBorder="1" applyAlignment="1">
      <alignment vertical="center" wrapText="1"/>
    </xf>
    <xf numFmtId="0" fontId="10" fillId="0" borderId="30" xfId="3" applyFont="1" applyBorder="1" applyAlignment="1">
      <alignment horizontal="center" vertical="center"/>
    </xf>
    <xf numFmtId="0" fontId="10" fillId="0" borderId="29" xfId="3" applyFont="1" applyBorder="1" applyAlignment="1">
      <alignment vertical="center" wrapText="1"/>
    </xf>
    <xf numFmtId="0" fontId="10" fillId="0" borderId="0" xfId="3" applyFont="1" applyBorder="1"/>
    <xf numFmtId="0" fontId="10" fillId="0" borderId="0" xfId="3" applyFont="1" applyBorder="1" applyAlignment="1"/>
    <xf numFmtId="0" fontId="10" fillId="0" borderId="0" xfId="3" applyFont="1" applyBorder="1" applyAlignment="1">
      <alignment wrapText="1"/>
    </xf>
    <xf numFmtId="0" fontId="4" fillId="0" borderId="0" xfId="3" applyFont="1" applyFill="1" applyBorder="1" applyAlignment="1"/>
    <xf numFmtId="0" fontId="4" fillId="0" borderId="0" xfId="3" applyFont="1" applyBorder="1" applyAlignment="1">
      <alignment wrapText="1"/>
    </xf>
    <xf numFmtId="0" fontId="19" fillId="0" borderId="0" xfId="3" applyFont="1" applyFill="1" applyBorder="1"/>
    <xf numFmtId="0" fontId="19" fillId="0" borderId="0" xfId="3" applyFont="1" applyFill="1" applyBorder="1" applyAlignment="1"/>
    <xf numFmtId="0" fontId="4" fillId="10" borderId="0" xfId="3" applyFont="1" applyFill="1" applyBorder="1" applyAlignment="1">
      <alignment wrapText="1"/>
    </xf>
    <xf numFmtId="0" fontId="4" fillId="0" borderId="0" xfId="3" applyFont="1" applyBorder="1" applyAlignment="1"/>
    <xf numFmtId="0" fontId="9" fillId="0" borderId="39" xfId="3" applyFont="1" applyFill="1" applyBorder="1" applyAlignment="1">
      <alignment horizontal="left" vertical="center"/>
    </xf>
    <xf numFmtId="0" fontId="8" fillId="0" borderId="49" xfId="3" applyNumberFormat="1" applyFont="1" applyFill="1" applyBorder="1" applyAlignment="1">
      <alignment horizontal="left" vertical="center"/>
    </xf>
    <xf numFmtId="0" fontId="8" fillId="0" borderId="28" xfId="3" applyNumberFormat="1" applyFont="1" applyBorder="1" applyAlignment="1">
      <alignment horizontal="left" vertical="center"/>
    </xf>
    <xf numFmtId="0" fontId="8" fillId="0" borderId="28" xfId="3" applyFont="1" applyFill="1" applyBorder="1" applyAlignment="1">
      <alignment horizontal="center" vertical="center"/>
    </xf>
    <xf numFmtId="0" fontId="8" fillId="0" borderId="28" xfId="3" quotePrefix="1" applyFont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0" fontId="8" fillId="0" borderId="28" xfId="3" applyNumberFormat="1" applyFont="1" applyFill="1" applyBorder="1" applyAlignment="1">
      <alignment horizontal="left" vertical="center"/>
    </xf>
    <xf numFmtId="16" fontId="8" fillId="0" borderId="28" xfId="3" quotePrefix="1" applyNumberFormat="1" applyFont="1" applyFill="1" applyBorder="1" applyAlignment="1">
      <alignment horizontal="center" vertical="center"/>
    </xf>
    <xf numFmtId="0" fontId="10" fillId="0" borderId="28" xfId="3" applyFont="1" applyFill="1" applyBorder="1" applyAlignment="1">
      <alignment horizontal="center" vertical="center"/>
    </xf>
    <xf numFmtId="0" fontId="8" fillId="0" borderId="9" xfId="3" applyNumberFormat="1" applyFont="1" applyBorder="1" applyAlignment="1">
      <alignment horizontal="left" vertical="center"/>
    </xf>
    <xf numFmtId="0" fontId="10" fillId="0" borderId="9" xfId="3" applyFont="1" applyBorder="1" applyAlignment="1">
      <alignment vertical="center" wrapText="1"/>
    </xf>
    <xf numFmtId="0" fontId="8" fillId="0" borderId="31" xfId="3" applyNumberFormat="1" applyFont="1" applyBorder="1" applyAlignment="1">
      <alignment horizontal="left" vertical="center"/>
    </xf>
    <xf numFmtId="0" fontId="10" fillId="0" borderId="0" xfId="3" applyNumberFormat="1" applyFont="1" applyBorder="1"/>
    <xf numFmtId="0" fontId="10" fillId="0" borderId="0" xfId="3" applyFont="1" applyBorder="1" applyAlignment="1">
      <alignment horizontal="center"/>
    </xf>
    <xf numFmtId="0" fontId="4" fillId="0" borderId="0" xfId="3" applyNumberFormat="1" applyFont="1" applyBorder="1"/>
    <xf numFmtId="0" fontId="4" fillId="0" borderId="0" xfId="3" applyFont="1" applyBorder="1" applyAlignment="1">
      <alignment horizontal="center"/>
    </xf>
    <xf numFmtId="0" fontId="5" fillId="4" borderId="46" xfId="2" applyFont="1" applyFill="1" applyBorder="1" applyAlignment="1" applyProtection="1">
      <alignment horizontal="center" vertical="center" wrapText="1"/>
    </xf>
    <xf numFmtId="164" fontId="8" fillId="0" borderId="45" xfId="2" applyNumberFormat="1" applyFont="1" applyBorder="1" applyAlignment="1" applyProtection="1">
      <alignment horizontal="center" vertical="center" wrapText="1"/>
    </xf>
    <xf numFmtId="0" fontId="8" fillId="0" borderId="46" xfId="2" applyFont="1" applyBorder="1" applyAlignment="1" applyProtection="1">
      <alignment horizontal="center" vertical="center" wrapText="1"/>
    </xf>
    <xf numFmtId="0" fontId="8" fillId="9" borderId="63" xfId="3" applyFont="1" applyFill="1" applyBorder="1" applyAlignment="1" applyProtection="1">
      <alignment vertical="center" wrapText="1"/>
      <protection locked="0"/>
    </xf>
    <xf numFmtId="2" fontId="8" fillId="9" borderId="64" xfId="3" applyNumberFormat="1" applyFont="1" applyFill="1" applyBorder="1" applyAlignment="1" applyProtection="1">
      <alignment horizontal="center" vertical="center"/>
      <protection locked="0"/>
    </xf>
    <xf numFmtId="0" fontId="8" fillId="9" borderId="64" xfId="3" quotePrefix="1" applyFont="1" applyFill="1" applyBorder="1" applyAlignment="1" applyProtection="1">
      <alignment horizontal="center" vertical="center"/>
      <protection locked="0"/>
    </xf>
    <xf numFmtId="2" fontId="8" fillId="0" borderId="65" xfId="3" applyNumberFormat="1" applyFont="1" applyFill="1" applyBorder="1" applyAlignment="1">
      <alignment horizontal="center" vertical="center"/>
    </xf>
    <xf numFmtId="164" fontId="8" fillId="0" borderId="66" xfId="2" applyNumberFormat="1" applyFont="1" applyBorder="1" applyAlignment="1" applyProtection="1">
      <alignment horizontal="center" vertical="center" wrapText="1"/>
    </xf>
    <xf numFmtId="165" fontId="8" fillId="0" borderId="67" xfId="2" applyNumberFormat="1" applyFont="1" applyBorder="1" applyAlignment="1" applyProtection="1">
      <alignment horizontal="center" vertical="center" wrapText="1"/>
    </xf>
    <xf numFmtId="0" fontId="8" fillId="0" borderId="68" xfId="2" applyFont="1" applyBorder="1" applyAlignment="1" applyProtection="1">
      <alignment horizontal="center" vertical="center" wrapText="1"/>
    </xf>
    <xf numFmtId="0" fontId="8" fillId="9" borderId="69" xfId="3" applyFont="1" applyFill="1" applyBorder="1" applyAlignment="1" applyProtection="1">
      <alignment vertical="center" wrapText="1"/>
      <protection locked="0"/>
    </xf>
    <xf numFmtId="0" fontId="8" fillId="0" borderId="70" xfId="2" applyFont="1" applyBorder="1" applyAlignment="1" applyProtection="1">
      <alignment horizontal="center" vertical="center" wrapText="1"/>
    </xf>
    <xf numFmtId="0" fontId="8" fillId="9" borderId="71" xfId="3" applyFont="1" applyFill="1" applyBorder="1" applyAlignment="1" applyProtection="1">
      <alignment vertical="center" wrapText="1"/>
      <protection locked="0"/>
    </xf>
    <xf numFmtId="2" fontId="8" fillId="9" borderId="72" xfId="3" applyNumberFormat="1" applyFont="1" applyFill="1" applyBorder="1" applyAlignment="1" applyProtection="1">
      <alignment horizontal="center" vertical="center"/>
      <protection locked="0"/>
    </xf>
    <xf numFmtId="0" fontId="8" fillId="9" borderId="72" xfId="3" quotePrefix="1" applyFont="1" applyFill="1" applyBorder="1" applyAlignment="1" applyProtection="1">
      <alignment horizontal="center" vertical="center"/>
      <protection locked="0"/>
    </xf>
    <xf numFmtId="2" fontId="8" fillId="0" borderId="73" xfId="3" applyNumberFormat="1" applyFont="1" applyFill="1" applyBorder="1" applyAlignment="1">
      <alignment horizontal="center" vertical="center"/>
    </xf>
    <xf numFmtId="2" fontId="8" fillId="9" borderId="12" xfId="2" applyNumberFormat="1" applyFont="1" applyFill="1" applyBorder="1" applyAlignment="1" applyProtection="1">
      <alignment horizontal="center" vertical="center" wrapText="1"/>
      <protection locked="0"/>
    </xf>
    <xf numFmtId="164" fontId="8" fillId="0" borderId="74" xfId="2" applyNumberFormat="1" applyFont="1" applyBorder="1" applyAlignment="1" applyProtection="1">
      <alignment horizontal="center" vertical="center" wrapText="1"/>
    </xf>
    <xf numFmtId="165" fontId="8" fillId="0" borderId="72" xfId="2" applyNumberFormat="1" applyFont="1" applyBorder="1" applyAlignment="1" applyProtection="1">
      <alignment horizontal="center" vertical="center" wrapText="1"/>
    </xf>
    <xf numFmtId="0" fontId="8" fillId="0" borderId="75" xfId="2" applyFont="1" applyBorder="1" applyAlignment="1" applyProtection="1">
      <alignment horizontal="center" vertical="center" wrapText="1"/>
    </xf>
    <xf numFmtId="164" fontId="8" fillId="0" borderId="76" xfId="2" applyNumberFormat="1" applyFont="1" applyBorder="1" applyAlignment="1" applyProtection="1">
      <alignment horizontal="center" vertical="center" wrapText="1"/>
    </xf>
    <xf numFmtId="165" fontId="8" fillId="0" borderId="64" xfId="2" applyNumberFormat="1" applyFont="1" applyBorder="1" applyAlignment="1" applyProtection="1">
      <alignment horizontal="center" vertical="center" wrapText="1"/>
    </xf>
    <xf numFmtId="0" fontId="8" fillId="0" borderId="77" xfId="2" applyFont="1" applyBorder="1" applyAlignment="1" applyProtection="1">
      <alignment horizontal="center" vertical="center" wrapText="1"/>
    </xf>
    <xf numFmtId="0" fontId="8" fillId="0" borderId="78" xfId="2" applyFont="1" applyBorder="1" applyAlignment="1" applyProtection="1">
      <alignment horizontal="center" vertical="center" wrapText="1"/>
    </xf>
    <xf numFmtId="2" fontId="8" fillId="9" borderId="79" xfId="3" applyNumberFormat="1" applyFont="1" applyFill="1" applyBorder="1" applyAlignment="1" applyProtection="1">
      <alignment horizontal="center" vertical="center"/>
      <protection locked="0"/>
    </xf>
    <xf numFmtId="0" fontId="8" fillId="9" borderId="79" xfId="3" quotePrefix="1" applyFont="1" applyFill="1" applyBorder="1" applyAlignment="1" applyProtection="1">
      <alignment horizontal="center" vertical="center"/>
      <protection locked="0"/>
    </xf>
    <xf numFmtId="2" fontId="8" fillId="0" borderId="80" xfId="3" applyNumberFormat="1" applyFont="1" applyFill="1" applyBorder="1" applyAlignment="1">
      <alignment horizontal="center" vertical="center"/>
    </xf>
    <xf numFmtId="164" fontId="8" fillId="0" borderId="81" xfId="2" applyNumberFormat="1" applyFont="1" applyBorder="1" applyAlignment="1" applyProtection="1">
      <alignment horizontal="center" vertical="center" wrapText="1"/>
    </xf>
    <xf numFmtId="165" fontId="8" fillId="0" borderId="82" xfId="2" applyNumberFormat="1" applyFont="1" applyBorder="1" applyAlignment="1" applyProtection="1">
      <alignment horizontal="center" vertical="center" wrapText="1"/>
    </xf>
    <xf numFmtId="0" fontId="8" fillId="0" borderId="83" xfId="2" applyFont="1" applyBorder="1" applyAlignment="1" applyProtection="1">
      <alignment horizontal="center" vertical="center" wrapText="1"/>
    </xf>
    <xf numFmtId="0" fontId="7" fillId="4" borderId="42" xfId="2" applyFont="1" applyFill="1" applyBorder="1" applyAlignment="1" applyProtection="1">
      <alignment horizontal="center" vertical="center" wrapText="1"/>
    </xf>
    <xf numFmtId="0" fontId="7" fillId="4" borderId="33" xfId="2" applyFont="1" applyFill="1" applyBorder="1" applyAlignment="1" applyProtection="1">
      <alignment horizontal="center" vertical="center" wrapText="1"/>
    </xf>
    <xf numFmtId="0" fontId="7" fillId="4" borderId="36" xfId="2" applyFont="1" applyFill="1" applyBorder="1" applyAlignment="1" applyProtection="1">
      <alignment horizontal="center" vertical="center" wrapText="1"/>
    </xf>
    <xf numFmtId="0" fontId="7" fillId="4" borderId="37" xfId="2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center"/>
    </xf>
    <xf numFmtId="0" fontId="7" fillId="4" borderId="1" xfId="2" applyFont="1" applyFill="1" applyBorder="1" applyAlignment="1" applyProtection="1">
      <alignment horizontal="center" vertical="center" wrapText="1"/>
    </xf>
    <xf numFmtId="0" fontId="7" fillId="4" borderId="34" xfId="2" applyFont="1" applyFill="1" applyBorder="1" applyAlignment="1" applyProtection="1">
      <alignment horizontal="center" vertical="center" wrapText="1"/>
    </xf>
    <xf numFmtId="0" fontId="2" fillId="3" borderId="1" xfId="1" applyFont="1" applyFill="1" applyBorder="1" applyAlignment="1" applyProtection="1">
      <alignment horizontal="center" vertical="center"/>
    </xf>
    <xf numFmtId="0" fontId="15" fillId="4" borderId="62" xfId="2" applyFont="1" applyFill="1" applyBorder="1" applyAlignment="1" applyProtection="1">
      <alignment horizontal="center" vertical="center" wrapText="1"/>
    </xf>
    <xf numFmtId="2" fontId="0" fillId="0" borderId="2" xfId="0" applyNumberFormat="1" applyFill="1" applyBorder="1" applyAlignment="1" applyProtection="1">
      <alignment horizontal="center" vertical="center"/>
    </xf>
    <xf numFmtId="164" fontId="0" fillId="0" borderId="1" xfId="0" applyNumberFormat="1" applyFill="1" applyBorder="1" applyAlignment="1" applyProtection="1">
      <alignment horizontal="center" vertical="center"/>
    </xf>
    <xf numFmtId="165" fontId="0" fillId="0" borderId="3" xfId="0" applyNumberFormat="1" applyFill="1" applyBorder="1" applyAlignment="1" applyProtection="1">
      <alignment horizontal="center" vertical="center"/>
    </xf>
    <xf numFmtId="2" fontId="8" fillId="0" borderId="15" xfId="3" applyNumberFormat="1" applyFont="1" applyFill="1" applyBorder="1" applyAlignment="1" applyProtection="1">
      <alignment horizontal="center" vertical="center"/>
    </xf>
    <xf numFmtId="2" fontId="8" fillId="9" borderId="16" xfId="2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Protection="1"/>
    <xf numFmtId="0" fontId="21" fillId="0" borderId="0" xfId="0" applyFont="1" applyProtection="1"/>
    <xf numFmtId="2" fontId="8" fillId="0" borderId="20" xfId="3" applyNumberFormat="1" applyFont="1" applyFill="1" applyBorder="1" applyAlignment="1" applyProtection="1">
      <alignment horizontal="center" vertical="center"/>
    </xf>
    <xf numFmtId="2" fontId="8" fillId="9" borderId="21" xfId="2" applyNumberFormat="1" applyFont="1" applyFill="1" applyBorder="1" applyAlignment="1" applyProtection="1">
      <alignment horizontal="center" vertical="center" wrapText="1"/>
    </xf>
    <xf numFmtId="0" fontId="10" fillId="0" borderId="0" xfId="1" applyFont="1" applyBorder="1" applyAlignment="1" applyProtection="1">
      <alignment horizontal="left" wrapText="1"/>
    </xf>
    <xf numFmtId="0" fontId="10" fillId="0" borderId="0" xfId="1" applyFont="1" applyAlignment="1" applyProtection="1"/>
    <xf numFmtId="0" fontId="10" fillId="0" borderId="0" xfId="1" applyFont="1" applyAlignment="1" applyProtection="1">
      <alignment wrapText="1"/>
    </xf>
    <xf numFmtId="0" fontId="10" fillId="0" borderId="0" xfId="1" applyFont="1" applyAlignment="1" applyProtection="1">
      <alignment horizontal="left"/>
    </xf>
    <xf numFmtId="0" fontId="11" fillId="0" borderId="0" xfId="0" applyFont="1" applyProtection="1"/>
    <xf numFmtId="2" fontId="0" fillId="11" borderId="55" xfId="0" applyNumberFormat="1" applyFill="1" applyBorder="1" applyAlignment="1">
      <alignment horizontal="center" vertical="center"/>
    </xf>
    <xf numFmtId="10" fontId="0" fillId="11" borderId="55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9" fillId="6" borderId="49" xfId="3" applyFont="1" applyFill="1" applyBorder="1" applyAlignment="1">
      <alignment horizontal="center" vertical="center" wrapText="1"/>
    </xf>
    <xf numFmtId="0" fontId="10" fillId="0" borderId="0" xfId="0" applyFont="1"/>
    <xf numFmtId="0" fontId="0" fillId="0" borderId="7" xfId="0" applyBorder="1" applyProtection="1"/>
    <xf numFmtId="0" fontId="0" fillId="0" borderId="0" xfId="0" applyBorder="1" applyProtection="1"/>
    <xf numFmtId="0" fontId="0" fillId="0" borderId="84" xfId="0" applyBorder="1" applyProtection="1"/>
    <xf numFmtId="0" fontId="0" fillId="0" borderId="87" xfId="0" applyBorder="1" applyProtection="1"/>
    <xf numFmtId="0" fontId="0" fillId="0" borderId="85" xfId="0" applyBorder="1" applyProtection="1"/>
    <xf numFmtId="0" fontId="0" fillId="0" borderId="86" xfId="0" applyBorder="1" applyProtection="1"/>
    <xf numFmtId="0" fontId="0" fillId="0" borderId="0" xfId="0" applyBorder="1" applyAlignment="1" applyProtection="1"/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7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84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wrapText="1"/>
    </xf>
    <xf numFmtId="0" fontId="0" fillId="0" borderId="7" xfId="0" applyBorder="1" applyAlignment="1" applyProtection="1">
      <alignment vertical="center"/>
    </xf>
    <xf numFmtId="0" fontId="0" fillId="0" borderId="84" xfId="0" applyBorder="1" applyAlignment="1" applyProtection="1">
      <alignment vertical="center"/>
    </xf>
    <xf numFmtId="0" fontId="0" fillId="0" borderId="0" xfId="0" applyBorder="1" applyAlignment="1" applyProtection="1">
      <alignment wrapText="1"/>
    </xf>
    <xf numFmtId="0" fontId="26" fillId="0" borderId="0" xfId="5" applyBorder="1" applyProtection="1"/>
    <xf numFmtId="0" fontId="0" fillId="0" borderId="0" xfId="0" applyBorder="1" applyAlignment="1" applyProtection="1">
      <alignment horizontal="right"/>
    </xf>
    <xf numFmtId="0" fontId="10" fillId="0" borderId="0" xfId="0" applyFont="1" applyProtection="1"/>
    <xf numFmtId="0" fontId="10" fillId="0" borderId="89" xfId="3" applyFont="1" applyFill="1" applyBorder="1" applyAlignment="1">
      <alignment horizontal="center" vertical="center"/>
    </xf>
    <xf numFmtId="0" fontId="8" fillId="0" borderId="3" xfId="0" applyFont="1" applyBorder="1" applyAlignment="1" applyProtection="1">
      <alignment vertical="center"/>
    </xf>
    <xf numFmtId="0" fontId="8" fillId="0" borderId="0" xfId="3" applyFont="1" applyFill="1" applyBorder="1" applyAlignment="1">
      <alignment vertical="center" wrapText="1"/>
    </xf>
    <xf numFmtId="0" fontId="10" fillId="0" borderId="28" xfId="3" applyFont="1" applyBorder="1" applyAlignment="1">
      <alignment horizontal="left" vertical="center" wrapText="1" indent="1"/>
    </xf>
    <xf numFmtId="0" fontId="15" fillId="4" borderId="93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0" fillId="14" borderId="1" xfId="0" applyFill="1" applyBorder="1" applyProtection="1"/>
    <xf numFmtId="0" fontId="0" fillId="14" borderId="1" xfId="0" applyFill="1" applyBorder="1" applyAlignment="1">
      <alignment horizontal="center" wrapText="1"/>
    </xf>
    <xf numFmtId="0" fontId="0" fillId="14" borderId="1" xfId="0" applyFill="1" applyBorder="1" applyAlignment="1">
      <alignment horizontal="center"/>
    </xf>
    <xf numFmtId="0" fontId="6" fillId="0" borderId="0" xfId="2" applyFont="1" applyFill="1" applyBorder="1" applyAlignment="1" applyProtection="1">
      <alignment horizontal="center" vertical="center" wrapText="1"/>
    </xf>
    <xf numFmtId="165" fontId="0" fillId="0" borderId="7" xfId="0" applyNumberForma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 wrapText="1"/>
    </xf>
    <xf numFmtId="0" fontId="0" fillId="14" borderId="3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10" fillId="0" borderId="7" xfId="0" applyFont="1" applyBorder="1"/>
    <xf numFmtId="0" fontId="5" fillId="5" borderId="28" xfId="1" applyFont="1" applyFill="1" applyBorder="1" applyAlignment="1">
      <alignment horizontal="center" vertical="center" wrapText="1"/>
    </xf>
    <xf numFmtId="0" fontId="5" fillId="6" borderId="28" xfId="3" applyFont="1" applyFill="1" applyBorder="1" applyAlignment="1">
      <alignment horizontal="center" vertical="center" wrapText="1"/>
    </xf>
    <xf numFmtId="164" fontId="5" fillId="6" borderId="28" xfId="3" applyNumberFormat="1" applyFont="1" applyFill="1" applyBorder="1" applyAlignment="1">
      <alignment horizontal="center" vertical="center"/>
    </xf>
    <xf numFmtId="0" fontId="10" fillId="7" borderId="28" xfId="3" applyFont="1" applyFill="1" applyBorder="1" applyAlignment="1">
      <alignment horizontal="left" vertical="center" wrapText="1"/>
    </xf>
    <xf numFmtId="0" fontId="10" fillId="0" borderId="28" xfId="3" applyFont="1" applyBorder="1" applyAlignment="1">
      <alignment horizontal="left" vertical="center" wrapText="1"/>
    </xf>
    <xf numFmtId="2" fontId="5" fillId="6" borderId="9" xfId="3" applyNumberFormat="1" applyFont="1" applyFill="1" applyBorder="1" applyAlignment="1">
      <alignment horizontal="center" vertical="center"/>
    </xf>
    <xf numFmtId="164" fontId="5" fillId="6" borderId="9" xfId="3" applyNumberFormat="1" applyFont="1" applyFill="1" applyBorder="1" applyAlignment="1">
      <alignment horizontal="center" vertical="center"/>
    </xf>
    <xf numFmtId="0" fontId="5" fillId="6" borderId="39" xfId="3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 wrapText="1"/>
    </xf>
    <xf numFmtId="0" fontId="35" fillId="5" borderId="1" xfId="0" applyFont="1" applyFill="1" applyBorder="1" applyAlignment="1" applyProtection="1">
      <alignment horizontal="center" vertical="center"/>
      <protection locked="0"/>
    </xf>
    <xf numFmtId="0" fontId="0" fillId="0" borderId="3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8" fillId="0" borderId="42" xfId="3" applyFont="1" applyFill="1" applyBorder="1" applyAlignment="1">
      <alignment horizontal="left" vertical="center" wrapText="1"/>
    </xf>
    <xf numFmtId="0" fontId="0" fillId="14" borderId="28" xfId="0" applyFill="1" applyBorder="1" applyProtection="1"/>
    <xf numFmtId="0" fontId="0" fillId="0" borderId="28" xfId="0" applyBorder="1" applyProtection="1"/>
    <xf numFmtId="0" fontId="0" fillId="0" borderId="28" xfId="0" applyBorder="1"/>
    <xf numFmtId="165" fontId="0" fillId="14" borderId="1" xfId="0" applyNumberFormat="1" applyFill="1" applyBorder="1" applyAlignment="1" applyProtection="1">
      <alignment horizontal="center" vertical="center"/>
    </xf>
    <xf numFmtId="0" fontId="5" fillId="5" borderId="4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vertical="center" wrapText="1"/>
    </xf>
    <xf numFmtId="0" fontId="7" fillId="4" borderId="6" xfId="2" applyFont="1" applyFill="1" applyBorder="1" applyAlignment="1" applyProtection="1">
      <alignment horizontal="center" vertical="center" wrapText="1"/>
    </xf>
    <xf numFmtId="0" fontId="7" fillId="4" borderId="92" xfId="2" applyFont="1" applyFill="1" applyBorder="1" applyAlignment="1" applyProtection="1">
      <alignment horizontal="center" vertical="center" wrapText="1"/>
    </xf>
    <xf numFmtId="0" fontId="36" fillId="4" borderId="55" xfId="2" applyFont="1" applyFill="1" applyBorder="1" applyAlignment="1" applyProtection="1">
      <alignment horizontal="center" vertical="center" wrapText="1"/>
    </xf>
    <xf numFmtId="0" fontId="7" fillId="4" borderId="93" xfId="2" applyFont="1" applyFill="1" applyBorder="1" applyAlignment="1" applyProtection="1">
      <alignment horizontal="center" vertical="center" wrapText="1"/>
    </xf>
    <xf numFmtId="0" fontId="36" fillId="4" borderId="94" xfId="2" applyFont="1" applyFill="1" applyBorder="1" applyAlignment="1" applyProtection="1">
      <alignment horizontal="center" vertical="center" wrapText="1"/>
    </xf>
    <xf numFmtId="165" fontId="8" fillId="0" borderId="1" xfId="2" applyNumberFormat="1" applyFont="1" applyBorder="1" applyAlignment="1" applyProtection="1">
      <alignment horizontal="center" vertical="center" wrapText="1"/>
    </xf>
    <xf numFmtId="0" fontId="8" fillId="0" borderId="1" xfId="2" applyFont="1" applyBorder="1" applyAlignment="1" applyProtection="1">
      <alignment horizontal="center" vertical="center" wrapText="1"/>
    </xf>
    <xf numFmtId="165" fontId="8" fillId="0" borderId="95" xfId="2" applyNumberFormat="1" applyFont="1" applyBorder="1" applyAlignment="1" applyProtection="1">
      <alignment horizontal="center" vertical="center" wrapText="1"/>
    </xf>
    <xf numFmtId="0" fontId="8" fillId="0" borderId="95" xfId="2" applyFont="1" applyBorder="1" applyAlignment="1" applyProtection="1">
      <alignment horizontal="center" vertical="center" wrapText="1"/>
    </xf>
    <xf numFmtId="164" fontId="8" fillId="0" borderId="98" xfId="2" applyNumberFormat="1" applyFont="1" applyBorder="1" applyAlignment="1" applyProtection="1">
      <alignment horizontal="center" vertical="center" wrapText="1"/>
    </xf>
    <xf numFmtId="0" fontId="8" fillId="9" borderId="99" xfId="3" applyFont="1" applyFill="1" applyBorder="1" applyAlignment="1" applyProtection="1">
      <alignment vertical="center" wrapText="1"/>
      <protection locked="0"/>
    </xf>
    <xf numFmtId="2" fontId="8" fillId="0" borderId="100" xfId="3" applyNumberFormat="1" applyFont="1" applyFill="1" applyBorder="1" applyAlignment="1" applyProtection="1">
      <alignment horizontal="center" vertical="center"/>
    </xf>
    <xf numFmtId="2" fontId="8" fillId="9" borderId="100" xfId="2" applyNumberFormat="1" applyFont="1" applyFill="1" applyBorder="1" applyAlignment="1" applyProtection="1">
      <alignment horizontal="center" vertical="center" wrapText="1"/>
    </xf>
    <xf numFmtId="164" fontId="8" fillId="0" borderId="100" xfId="2" applyNumberFormat="1" applyFont="1" applyBorder="1" applyAlignment="1" applyProtection="1">
      <alignment horizontal="center" vertical="center" wrapText="1"/>
    </xf>
    <xf numFmtId="165" fontId="8" fillId="0" borderId="100" xfId="2" applyNumberFormat="1" applyFont="1" applyBorder="1" applyAlignment="1" applyProtection="1">
      <alignment horizontal="center" vertical="center" wrapText="1"/>
    </xf>
    <xf numFmtId="0" fontId="8" fillId="0" borderId="100" xfId="2" applyFont="1" applyBorder="1" applyAlignment="1" applyProtection="1">
      <alignment horizontal="center" vertical="center" wrapText="1"/>
    </xf>
    <xf numFmtId="0" fontId="0" fillId="14" borderId="100" xfId="0" applyFill="1" applyBorder="1" applyProtection="1"/>
    <xf numFmtId="0" fontId="8" fillId="9" borderId="97" xfId="3" applyFont="1" applyFill="1" applyBorder="1" applyAlignment="1" applyProtection="1">
      <alignment vertical="center" wrapText="1"/>
      <protection locked="0"/>
    </xf>
    <xf numFmtId="2" fontId="8" fillId="0" borderId="1" xfId="3" applyNumberFormat="1" applyFont="1" applyFill="1" applyBorder="1" applyAlignment="1" applyProtection="1">
      <alignment horizontal="center" vertical="center"/>
    </xf>
    <xf numFmtId="2" fontId="8" fillId="9" borderId="1" xfId="2" applyNumberFormat="1" applyFont="1" applyFill="1" applyBorder="1" applyAlignment="1" applyProtection="1">
      <alignment horizontal="center" vertical="center" wrapText="1"/>
    </xf>
    <xf numFmtId="164" fontId="8" fillId="0" borderId="1" xfId="2" applyNumberFormat="1" applyFont="1" applyBorder="1" applyAlignment="1" applyProtection="1">
      <alignment horizontal="center" vertical="center" wrapText="1"/>
    </xf>
    <xf numFmtId="0" fontId="8" fillId="9" borderId="96" xfId="3" applyFont="1" applyFill="1" applyBorder="1" applyAlignment="1" applyProtection="1">
      <alignment vertical="center" wrapText="1"/>
      <protection locked="0"/>
    </xf>
    <xf numFmtId="2" fontId="8" fillId="0" borderId="95" xfId="3" applyNumberFormat="1" applyFont="1" applyFill="1" applyBorder="1" applyAlignment="1" applyProtection="1">
      <alignment horizontal="center" vertical="center"/>
    </xf>
    <xf numFmtId="2" fontId="8" fillId="9" borderId="95" xfId="2" applyNumberFormat="1" applyFont="1" applyFill="1" applyBorder="1" applyAlignment="1" applyProtection="1">
      <alignment horizontal="center" vertical="center" wrapText="1"/>
    </xf>
    <xf numFmtId="164" fontId="8" fillId="0" borderId="95" xfId="2" applyNumberFormat="1" applyFont="1" applyBorder="1" applyAlignment="1" applyProtection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35" fillId="5" borderId="100" xfId="0" applyFont="1" applyFill="1" applyBorder="1" applyAlignment="1" applyProtection="1">
      <alignment horizontal="center" vertical="center"/>
      <protection locked="0"/>
    </xf>
    <xf numFmtId="0" fontId="5" fillId="4" borderId="9" xfId="2" applyFont="1" applyFill="1" applyBorder="1" applyAlignment="1" applyProtection="1">
      <alignment horizontal="center" vertical="center" wrapText="1"/>
    </xf>
    <xf numFmtId="0" fontId="15" fillId="4" borderId="100" xfId="2" applyFont="1" applyFill="1" applyBorder="1" applyAlignment="1" applyProtection="1">
      <alignment horizontal="center" vertical="center" wrapText="1"/>
      <protection locked="0"/>
    </xf>
    <xf numFmtId="0" fontId="0" fillId="14" borderId="39" xfId="0" applyFill="1" applyBorder="1"/>
    <xf numFmtId="0" fontId="0" fillId="14" borderId="1" xfId="0" applyFill="1" applyBorder="1" applyAlignment="1">
      <alignment wrapText="1"/>
    </xf>
    <xf numFmtId="2" fontId="0" fillId="0" borderId="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2" fontId="20" fillId="0" borderId="0" xfId="0" applyNumberFormat="1" applyFont="1" applyBorder="1" applyAlignment="1">
      <alignment horizontal="left" wrapText="1"/>
    </xf>
    <xf numFmtId="0" fontId="20" fillId="0" borderId="0" xfId="0" applyFont="1" applyBorder="1" applyAlignment="1">
      <alignment horizontal="left" vertical="center" wrapText="1"/>
    </xf>
    <xf numFmtId="10" fontId="20" fillId="0" borderId="0" xfId="0" applyNumberFormat="1" applyFont="1" applyBorder="1" applyAlignment="1">
      <alignment horizontal="center" vertical="center" wrapText="1"/>
    </xf>
    <xf numFmtId="0" fontId="10" fillId="0" borderId="9" xfId="3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49" fontId="8" fillId="8" borderId="40" xfId="6" applyNumberFormat="1" applyFont="1" applyFill="1" applyBorder="1" applyAlignment="1">
      <alignment horizontal="center" vertical="center" shrinkToFit="1"/>
    </xf>
    <xf numFmtId="2" fontId="8" fillId="0" borderId="28" xfId="3" applyNumberFormat="1" applyFont="1" applyBorder="1" applyAlignment="1">
      <alignment horizontal="center" vertical="center"/>
    </xf>
    <xf numFmtId="0" fontId="10" fillId="0" borderId="28" xfId="6" applyFont="1" applyBorder="1" applyAlignment="1">
      <alignment vertical="center" wrapText="1"/>
    </xf>
    <xf numFmtId="0" fontId="8" fillId="8" borderId="40" xfId="6" applyNumberFormat="1" applyFont="1" applyFill="1" applyBorder="1" applyAlignment="1">
      <alignment horizontal="center" vertical="center" shrinkToFit="1"/>
    </xf>
    <xf numFmtId="164" fontId="8" fillId="0" borderId="28" xfId="3" applyNumberFormat="1" applyFont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 wrapText="1"/>
    </xf>
    <xf numFmtId="0" fontId="8" fillId="8" borderId="28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vertical="center" wrapText="1"/>
    </xf>
    <xf numFmtId="0" fontId="8" fillId="8" borderId="28" xfId="0" applyNumberFormat="1" applyFont="1" applyFill="1" applyBorder="1" applyAlignment="1">
      <alignment horizontal="center" vertical="center"/>
    </xf>
    <xf numFmtId="49" fontId="8" fillId="8" borderId="28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 wrapText="1"/>
    </xf>
    <xf numFmtId="0" fontId="5" fillId="6" borderId="6" xfId="3" applyFont="1" applyFill="1" applyBorder="1" applyAlignment="1">
      <alignment horizontal="center" vertical="center" wrapText="1"/>
    </xf>
    <xf numFmtId="0" fontId="5" fillId="6" borderId="9" xfId="3" applyFont="1" applyFill="1" applyBorder="1" applyAlignment="1">
      <alignment horizontal="center" vertical="center" wrapText="1"/>
    </xf>
    <xf numFmtId="0" fontId="8" fillId="5" borderId="39" xfId="3" applyFont="1" applyFill="1" applyBorder="1" applyAlignment="1">
      <alignment vertical="center" wrapText="1"/>
    </xf>
    <xf numFmtId="0" fontId="8" fillId="8" borderId="28" xfId="3" applyFont="1" applyFill="1" applyBorder="1" applyAlignment="1">
      <alignment horizontal="center" vertical="center"/>
    </xf>
    <xf numFmtId="0" fontId="8" fillId="8" borderId="28" xfId="3" applyNumberFormat="1" applyFont="1" applyFill="1" applyBorder="1" applyAlignment="1">
      <alignment horizontal="center" vertical="center"/>
    </xf>
    <xf numFmtId="0" fontId="5" fillId="5" borderId="28" xfId="6" applyFont="1" applyFill="1" applyBorder="1" applyAlignment="1">
      <alignment horizontal="center" vertical="center" wrapText="1"/>
    </xf>
    <xf numFmtId="0" fontId="5" fillId="6" borderId="28" xfId="6" applyFont="1" applyFill="1" applyBorder="1" applyAlignment="1">
      <alignment horizontal="center" vertical="center"/>
    </xf>
    <xf numFmtId="44" fontId="5" fillId="6" borderId="28" xfId="7" applyFont="1" applyFill="1" applyBorder="1" applyAlignment="1">
      <alignment horizontal="center" vertical="center"/>
    </xf>
    <xf numFmtId="49" fontId="8" fillId="8" borderId="28" xfId="6" applyNumberFormat="1" applyFont="1" applyFill="1" applyBorder="1" applyAlignment="1">
      <alignment horizontal="center" vertical="center" shrinkToFit="1"/>
    </xf>
    <xf numFmtId="2" fontId="8" fillId="0" borderId="28" xfId="6" applyNumberFormat="1" applyFont="1" applyFill="1" applyBorder="1" applyAlignment="1">
      <alignment horizontal="center" vertical="center"/>
    </xf>
    <xf numFmtId="0" fontId="39" fillId="0" borderId="28" xfId="0" applyFont="1" applyBorder="1" applyAlignment="1">
      <alignment vertical="center" wrapText="1"/>
    </xf>
    <xf numFmtId="0" fontId="8" fillId="8" borderId="28" xfId="6" applyNumberFormat="1" applyFont="1" applyFill="1" applyBorder="1" applyAlignment="1">
      <alignment horizontal="center" vertical="center" shrinkToFit="1"/>
    </xf>
    <xf numFmtId="0" fontId="0" fillId="0" borderId="28" xfId="0" applyFont="1" applyBorder="1" applyAlignment="1">
      <alignment vertical="center" wrapText="1"/>
    </xf>
    <xf numFmtId="0" fontId="9" fillId="5" borderId="28" xfId="6" applyFont="1" applyFill="1" applyBorder="1" applyAlignment="1">
      <alignment vertical="center" wrapText="1"/>
    </xf>
    <xf numFmtId="0" fontId="9" fillId="6" borderId="28" xfId="6" applyFont="1" applyFill="1" applyBorder="1" applyAlignment="1">
      <alignment horizontal="center" vertical="center"/>
    </xf>
    <xf numFmtId="44" fontId="9" fillId="6" borderId="28" xfId="7" applyFont="1" applyFill="1" applyBorder="1" applyAlignment="1">
      <alignment horizontal="center" vertical="center"/>
    </xf>
    <xf numFmtId="43" fontId="8" fillId="0" borderId="28" xfId="8" applyFont="1" applyFill="1" applyBorder="1" applyAlignment="1">
      <alignment horizontal="center" vertical="center"/>
    </xf>
    <xf numFmtId="0" fontId="9" fillId="5" borderId="39" xfId="6" applyFont="1" applyFill="1" applyBorder="1" applyAlignment="1">
      <alignment vertical="center" wrapText="1"/>
    </xf>
    <xf numFmtId="0" fontId="9" fillId="5" borderId="28" xfId="6" applyFont="1" applyFill="1" applyBorder="1" applyAlignment="1">
      <alignment horizontal="center" vertical="center" wrapText="1"/>
    </xf>
    <xf numFmtId="0" fontId="9" fillId="6" borderId="28" xfId="6" applyFont="1" applyFill="1" applyBorder="1" applyAlignment="1">
      <alignment horizontal="left" vertical="center"/>
    </xf>
    <xf numFmtId="49" fontId="8" fillId="8" borderId="28" xfId="6" applyNumberFormat="1" applyFont="1" applyFill="1" applyBorder="1" applyAlignment="1">
      <alignment horizontal="center" vertical="center" wrapText="1" shrinkToFit="1"/>
    </xf>
    <xf numFmtId="0" fontId="10" fillId="0" borderId="28" xfId="6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8" fillId="5" borderId="28" xfId="3" applyFont="1" applyFill="1" applyBorder="1" applyAlignment="1">
      <alignment vertical="center" wrapText="1"/>
    </xf>
    <xf numFmtId="0" fontId="8" fillId="8" borderId="28" xfId="3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left" vertical="center"/>
    </xf>
    <xf numFmtId="0" fontId="0" fillId="0" borderId="0" xfId="0" applyAlignment="1"/>
    <xf numFmtId="0" fontId="10" fillId="0" borderId="0" xfId="0" applyFont="1" applyFill="1" applyBorder="1" applyAlignment="1">
      <alignment vertical="center"/>
    </xf>
    <xf numFmtId="0" fontId="8" fillId="0" borderId="0" xfId="3" quotePrefix="1" applyFont="1" applyFill="1" applyBorder="1" applyAlignment="1" applyProtection="1">
      <alignment horizontal="center" vertical="center"/>
      <protection locked="0"/>
    </xf>
    <xf numFmtId="0" fontId="8" fillId="0" borderId="28" xfId="3" applyFont="1" applyFill="1" applyBorder="1" applyAlignment="1">
      <alignment horizontal="left" vertical="center" wrapText="1"/>
    </xf>
    <xf numFmtId="0" fontId="8" fillId="9" borderId="19" xfId="3" quotePrefix="1" applyNumberFormat="1" applyFont="1" applyFill="1" applyBorder="1" applyAlignment="1" applyProtection="1">
      <alignment horizontal="center" vertical="center"/>
      <protection locked="0"/>
    </xf>
    <xf numFmtId="0" fontId="8" fillId="9" borderId="14" xfId="3" quotePrefix="1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23" fillId="15" borderId="28" xfId="0" applyFont="1" applyFill="1" applyBorder="1" applyAlignment="1" applyProtection="1">
      <alignment horizontal="center" vertical="center"/>
      <protection locked="0"/>
    </xf>
    <xf numFmtId="2" fontId="8" fillId="15" borderId="35" xfId="2" applyNumberFormat="1" applyFont="1" applyFill="1" applyBorder="1" applyAlignment="1" applyProtection="1">
      <alignment horizontal="center" vertical="center" wrapText="1"/>
      <protection locked="0"/>
    </xf>
    <xf numFmtId="0" fontId="0" fillId="14" borderId="1" xfId="0" applyFill="1" applyBorder="1"/>
    <xf numFmtId="0" fontId="0" fillId="15" borderId="28" xfId="0" applyFill="1" applyBorder="1" applyAlignment="1" applyProtection="1">
      <alignment horizontal="center" vertical="center"/>
      <protection locked="0"/>
    </xf>
    <xf numFmtId="2" fontId="8" fillId="15" borderId="99" xfId="2" applyNumberFormat="1" applyFont="1" applyFill="1" applyBorder="1" applyAlignment="1" applyProtection="1">
      <alignment horizontal="center" vertical="center" wrapText="1"/>
      <protection locked="0"/>
    </xf>
    <xf numFmtId="2" fontId="8" fillId="15" borderId="97" xfId="2" applyNumberFormat="1" applyFont="1" applyFill="1" applyBorder="1" applyAlignment="1" applyProtection="1">
      <alignment horizontal="center" vertical="center" wrapText="1"/>
      <protection locked="0"/>
    </xf>
    <xf numFmtId="2" fontId="8" fillId="15" borderId="96" xfId="2" applyNumberFormat="1" applyFont="1" applyFill="1" applyBorder="1" applyAlignment="1" applyProtection="1">
      <alignment horizontal="center" vertical="center" wrapText="1"/>
      <protection locked="0"/>
    </xf>
    <xf numFmtId="0" fontId="8" fillId="9" borderId="42" xfId="3" applyFont="1" applyFill="1" applyBorder="1" applyAlignment="1">
      <alignment horizontal="left" vertical="center" wrapText="1"/>
    </xf>
    <xf numFmtId="0" fontId="8" fillId="0" borderId="41" xfId="2" applyFont="1" applyBorder="1" applyAlignment="1" applyProtection="1">
      <alignment horizontal="center" vertical="center" wrapText="1"/>
    </xf>
    <xf numFmtId="0" fontId="0" fillId="9" borderId="28" xfId="0" applyFill="1" applyBorder="1" applyProtection="1"/>
    <xf numFmtId="0" fontId="20" fillId="0" borderId="3" xfId="0" applyFont="1" applyBorder="1" applyAlignment="1" applyProtection="1">
      <alignment horizontal="center" vertical="center"/>
    </xf>
    <xf numFmtId="0" fontId="22" fillId="4" borderId="47" xfId="2" applyFont="1" applyFill="1" applyBorder="1" applyAlignment="1" applyProtection="1">
      <alignment horizontal="center" vertical="center" wrapText="1"/>
    </xf>
    <xf numFmtId="0" fontId="0" fillId="0" borderId="47" xfId="0" applyFill="1" applyBorder="1" applyAlignment="1">
      <alignment horizontal="center"/>
    </xf>
    <xf numFmtId="0" fontId="7" fillId="0" borderId="0" xfId="2" applyFont="1" applyFill="1" applyBorder="1" applyAlignment="1" applyProtection="1">
      <alignment horizontal="center" vertical="center" wrapText="1"/>
    </xf>
    <xf numFmtId="2" fontId="0" fillId="0" borderId="0" xfId="0" applyNumberFormat="1" applyFill="1" applyBorder="1"/>
    <xf numFmtId="0" fontId="7" fillId="4" borderId="102" xfId="2" applyFont="1" applyFill="1" applyBorder="1" applyAlignment="1" applyProtection="1">
      <alignment horizontal="center" vertical="center" wrapText="1"/>
    </xf>
    <xf numFmtId="10" fontId="0" fillId="0" borderId="0" xfId="0" applyNumberFormat="1"/>
    <xf numFmtId="10" fontId="0" fillId="11" borderId="55" xfId="0" applyNumberFormat="1" applyFont="1" applyFill="1" applyBorder="1" applyAlignment="1">
      <alignment horizontal="center" vertical="center"/>
    </xf>
    <xf numFmtId="0" fontId="22" fillId="4" borderId="48" xfId="2" applyFont="1" applyFill="1" applyBorder="1" applyAlignment="1" applyProtection="1">
      <alignment vertical="center" wrapText="1"/>
    </xf>
    <xf numFmtId="10" fontId="0" fillId="11" borderId="2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10" fontId="0" fillId="11" borderId="1" xfId="0" applyNumberFormat="1" applyFill="1" applyBorder="1" applyAlignment="1">
      <alignment horizontal="center" vertical="center"/>
    </xf>
    <xf numFmtId="0" fontId="0" fillId="15" borderId="28" xfId="0" applyFill="1" applyBorder="1" applyProtection="1">
      <protection locked="0"/>
    </xf>
    <xf numFmtId="49" fontId="0" fillId="0" borderId="14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0" fontId="20" fillId="0" borderId="2" xfId="0" applyFont="1" applyBorder="1" applyAlignment="1" applyProtection="1">
      <alignment horizontal="center" vertical="center"/>
    </xf>
    <xf numFmtId="10" fontId="0" fillId="0" borderId="2" xfId="0" applyNumberFormat="1" applyFill="1" applyBorder="1" applyAlignment="1">
      <alignment horizontal="center" vertical="center"/>
    </xf>
    <xf numFmtId="0" fontId="0" fillId="0" borderId="7" xfId="0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84" xfId="0" applyBorder="1" applyAlignment="1" applyProtection="1">
      <alignment horizontal="center"/>
    </xf>
    <xf numFmtId="0" fontId="29" fillId="2" borderId="3" xfId="5" applyFont="1" applyFill="1" applyBorder="1" applyAlignment="1" applyProtection="1">
      <alignment horizontal="center" vertical="center"/>
    </xf>
    <xf numFmtId="0" fontId="29" fillId="2" borderId="4" xfId="5" applyFont="1" applyFill="1" applyBorder="1" applyAlignment="1" applyProtection="1">
      <alignment horizontal="center" vertical="center"/>
    </xf>
    <xf numFmtId="0" fontId="29" fillId="2" borderId="2" xfId="5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84" xfId="0" applyBorder="1" applyAlignment="1" applyProtection="1">
      <alignment horizontal="center" vertical="center" wrapText="1"/>
    </xf>
    <xf numFmtId="0" fontId="0" fillId="0" borderId="50" xfId="0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 wrapText="1"/>
    </xf>
    <xf numFmtId="0" fontId="0" fillId="0" borderId="91" xfId="0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4" xfId="0" applyFont="1" applyBorder="1" applyAlignment="1" applyProtection="1">
      <alignment horizontal="center" vertical="center"/>
    </xf>
    <xf numFmtId="0" fontId="28" fillId="0" borderId="4" xfId="5" applyFont="1" applyBorder="1" applyAlignment="1" applyProtection="1">
      <alignment horizontal="center" vertical="center"/>
    </xf>
    <xf numFmtId="0" fontId="28" fillId="0" borderId="2" xfId="5" applyFont="1" applyBorder="1" applyAlignment="1" applyProtection="1">
      <alignment horizontal="center" vertical="center"/>
    </xf>
    <xf numFmtId="0" fontId="26" fillId="0" borderId="4" xfId="5" applyBorder="1" applyAlignment="1" applyProtection="1">
      <alignment horizontal="center" vertical="center"/>
    </xf>
    <xf numFmtId="0" fontId="29" fillId="0" borderId="2" xfId="5" applyFont="1" applyBorder="1" applyAlignment="1" applyProtection="1">
      <alignment horizontal="center" vertical="center"/>
    </xf>
    <xf numFmtId="0" fontId="29" fillId="2" borderId="3" xfId="5" applyFont="1" applyFill="1" applyBorder="1" applyAlignment="1">
      <alignment horizontal="center" vertical="center"/>
    </xf>
    <xf numFmtId="0" fontId="29" fillId="2" borderId="4" xfId="5" applyFont="1" applyFill="1" applyBorder="1" applyAlignment="1">
      <alignment horizontal="center" vertical="center"/>
    </xf>
    <xf numFmtId="0" fontId="29" fillId="2" borderId="2" xfId="5" applyFont="1" applyFill="1" applyBorder="1" applyAlignment="1">
      <alignment horizontal="center" vertical="center"/>
    </xf>
    <xf numFmtId="0" fontId="0" fillId="0" borderId="7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 wrapText="1"/>
    </xf>
    <xf numFmtId="0" fontId="0" fillId="0" borderId="84" xfId="0" applyBorder="1" applyAlignment="1" applyProtection="1">
      <alignment horizontal="center" wrapText="1"/>
    </xf>
    <xf numFmtId="0" fontId="29" fillId="12" borderId="3" xfId="5" applyFont="1" applyFill="1" applyBorder="1" applyAlignment="1">
      <alignment horizontal="center" vertical="center"/>
    </xf>
    <xf numFmtId="0" fontId="29" fillId="12" borderId="4" xfId="5" applyFont="1" applyFill="1" applyBorder="1" applyAlignment="1">
      <alignment horizontal="center" vertical="center"/>
    </xf>
    <xf numFmtId="0" fontId="29" fillId="12" borderId="2" xfId="5" applyFont="1" applyFill="1" applyBorder="1" applyAlignment="1">
      <alignment horizontal="center" vertical="center"/>
    </xf>
    <xf numFmtId="0" fontId="29" fillId="12" borderId="3" xfId="5" applyFont="1" applyFill="1" applyBorder="1" applyAlignment="1" applyProtection="1">
      <alignment horizontal="center" vertical="center"/>
    </xf>
    <xf numFmtId="0" fontId="29" fillId="12" borderId="4" xfId="5" applyFont="1" applyFill="1" applyBorder="1" applyAlignment="1" applyProtection="1">
      <alignment horizontal="center" vertical="center"/>
    </xf>
    <xf numFmtId="0" fontId="29" fillId="12" borderId="2" xfId="5" applyFont="1" applyFill="1" applyBorder="1" applyAlignment="1" applyProtection="1">
      <alignment horizontal="center" vertical="center"/>
    </xf>
    <xf numFmtId="0" fontId="2" fillId="13" borderId="3" xfId="0" applyFont="1" applyFill="1" applyBorder="1" applyAlignment="1" applyProtection="1">
      <alignment horizontal="center" vertical="center"/>
    </xf>
    <xf numFmtId="0" fontId="2" fillId="13" borderId="4" xfId="0" applyFont="1" applyFill="1" applyBorder="1" applyAlignment="1" applyProtection="1">
      <alignment horizontal="center" vertical="center"/>
    </xf>
    <xf numFmtId="0" fontId="2" fillId="13" borderId="2" xfId="0" applyFont="1" applyFill="1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/>
    </xf>
    <xf numFmtId="0" fontId="0" fillId="0" borderId="47" xfId="0" applyBorder="1" applyAlignment="1" applyProtection="1">
      <alignment horizontal="center"/>
    </xf>
    <xf numFmtId="0" fontId="0" fillId="0" borderId="48" xfId="0" applyBorder="1" applyAlignment="1" applyProtection="1">
      <alignment horizontal="center"/>
    </xf>
    <xf numFmtId="0" fontId="2" fillId="12" borderId="3" xfId="0" applyFont="1" applyFill="1" applyBorder="1" applyAlignment="1" applyProtection="1">
      <alignment horizontal="center" vertical="center"/>
    </xf>
    <xf numFmtId="0" fontId="2" fillId="12" borderId="4" xfId="0" applyFont="1" applyFill="1" applyBorder="1" applyAlignment="1" applyProtection="1">
      <alignment horizontal="center" vertical="center"/>
    </xf>
    <xf numFmtId="0" fontId="2" fillId="12" borderId="2" xfId="0" applyFont="1" applyFill="1" applyBorder="1" applyAlignment="1" applyProtection="1">
      <alignment horizontal="center" vertical="center"/>
    </xf>
    <xf numFmtId="0" fontId="29" fillId="13" borderId="3" xfId="5" applyFont="1" applyFill="1" applyBorder="1" applyAlignment="1" applyProtection="1">
      <alignment horizontal="center" vertical="center"/>
    </xf>
    <xf numFmtId="0" fontId="29" fillId="13" borderId="4" xfId="5" applyFont="1" applyFill="1" applyBorder="1" applyAlignment="1" applyProtection="1">
      <alignment horizontal="center" vertical="center"/>
    </xf>
    <xf numFmtId="0" fontId="29" fillId="13" borderId="2" xfId="5" applyFont="1" applyFill="1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 wrapText="1"/>
    </xf>
    <xf numFmtId="0" fontId="0" fillId="0" borderId="89" xfId="0" applyBorder="1" applyAlignment="1" applyProtection="1">
      <alignment horizontal="center" vertical="center" wrapText="1"/>
    </xf>
    <xf numFmtId="0" fontId="0" fillId="0" borderId="90" xfId="0" applyBorder="1" applyAlignment="1" applyProtection="1">
      <alignment horizontal="center" vertical="center" wrapText="1"/>
    </xf>
    <xf numFmtId="0" fontId="29" fillId="13" borderId="3" xfId="5" applyFont="1" applyFill="1" applyBorder="1" applyAlignment="1">
      <alignment horizontal="center" vertical="center"/>
    </xf>
    <xf numFmtId="0" fontId="29" fillId="13" borderId="4" xfId="5" applyFont="1" applyFill="1" applyBorder="1" applyAlignment="1">
      <alignment horizontal="center" vertical="center"/>
    </xf>
    <xf numFmtId="0" fontId="29" fillId="13" borderId="2" xfId="5" applyFont="1" applyFill="1" applyBorder="1" applyAlignment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49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34" fillId="0" borderId="3" xfId="0" applyFont="1" applyBorder="1" applyAlignment="1" applyProtection="1">
      <alignment horizontal="center" vertical="center"/>
    </xf>
    <xf numFmtId="0" fontId="34" fillId="0" borderId="4" xfId="0" applyFont="1" applyBorder="1" applyAlignment="1" applyProtection="1">
      <alignment horizontal="center" vertical="center"/>
    </xf>
    <xf numFmtId="0" fontId="34" fillId="0" borderId="2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horizontal="center"/>
    </xf>
    <xf numFmtId="0" fontId="20" fillId="0" borderId="0" xfId="0" applyFont="1" applyBorder="1" applyAlignment="1" applyProtection="1">
      <alignment horizontal="center"/>
    </xf>
    <xf numFmtId="0" fontId="20" fillId="0" borderId="84" xfId="0" applyFont="1" applyBorder="1" applyAlignment="1" applyProtection="1">
      <alignment horizontal="center"/>
    </xf>
    <xf numFmtId="0" fontId="20" fillId="0" borderId="7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 wrapText="1"/>
    </xf>
    <xf numFmtId="0" fontId="20" fillId="0" borderId="84" xfId="0" applyFont="1" applyBorder="1" applyAlignment="1" applyProtection="1">
      <alignment horizontal="center" vertical="center" wrapText="1"/>
    </xf>
    <xf numFmtId="0" fontId="27" fillId="2" borderId="3" xfId="0" applyFont="1" applyFill="1" applyBorder="1" applyAlignment="1" applyProtection="1">
      <alignment horizontal="center" vertical="center"/>
    </xf>
    <xf numFmtId="0" fontId="27" fillId="2" borderId="4" xfId="0" applyFont="1" applyFill="1" applyBorder="1" applyAlignment="1" applyProtection="1">
      <alignment horizontal="center" vertical="center"/>
    </xf>
    <xf numFmtId="0" fontId="27" fillId="2" borderId="2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0" fontId="29" fillId="12" borderId="43" xfId="5" applyFont="1" applyFill="1" applyBorder="1" applyAlignment="1" applyProtection="1">
      <alignment horizontal="center" vertical="center" wrapText="1"/>
    </xf>
    <xf numFmtId="0" fontId="29" fillId="12" borderId="48" xfId="5" applyFont="1" applyFill="1" applyBorder="1" applyAlignment="1" applyProtection="1">
      <alignment horizontal="center" vertical="center" wrapText="1"/>
    </xf>
    <xf numFmtId="0" fontId="29" fillId="12" borderId="87" xfId="5" applyFont="1" applyFill="1" applyBorder="1" applyAlignment="1" applyProtection="1">
      <alignment horizontal="center" vertical="center" wrapText="1"/>
    </xf>
    <xf numFmtId="0" fontId="29" fillId="12" borderId="86" xfId="5" applyFont="1" applyFill="1" applyBorder="1" applyAlignment="1" applyProtection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0" fillId="0" borderId="10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11" borderId="3" xfId="0" applyFill="1" applyBorder="1" applyAlignment="1">
      <alignment horizontal="center" vertical="center" wrapText="1"/>
    </xf>
    <xf numFmtId="0" fontId="0" fillId="11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29" fillId="12" borderId="43" xfId="5" applyFont="1" applyFill="1" applyBorder="1" applyAlignment="1">
      <alignment horizontal="center" vertical="center" wrapText="1"/>
    </xf>
    <xf numFmtId="0" fontId="29" fillId="12" borderId="48" xfId="5" applyFont="1" applyFill="1" applyBorder="1" applyAlignment="1">
      <alignment horizontal="center" vertical="center" wrapText="1"/>
    </xf>
    <xf numFmtId="0" fontId="29" fillId="12" borderId="7" xfId="5" applyFont="1" applyFill="1" applyBorder="1" applyAlignment="1">
      <alignment horizontal="center" vertical="center" wrapText="1"/>
    </xf>
    <xf numFmtId="0" fontId="29" fillId="12" borderId="84" xfId="5" applyFont="1" applyFill="1" applyBorder="1" applyAlignment="1">
      <alignment horizontal="center" vertical="center" wrapText="1"/>
    </xf>
    <xf numFmtId="0" fontId="29" fillId="12" borderId="85" xfId="5" applyFont="1" applyFill="1" applyBorder="1" applyAlignment="1">
      <alignment horizontal="center" vertical="center" wrapText="1"/>
    </xf>
    <xf numFmtId="0" fontId="29" fillId="12" borderId="86" xfId="5" applyFont="1" applyFill="1" applyBorder="1" applyAlignment="1">
      <alignment horizontal="center" vertical="center" wrapText="1"/>
    </xf>
    <xf numFmtId="0" fontId="29" fillId="2" borderId="43" xfId="5" applyFont="1" applyFill="1" applyBorder="1" applyAlignment="1">
      <alignment horizontal="center" vertical="center" wrapText="1"/>
    </xf>
    <xf numFmtId="0" fontId="29" fillId="2" borderId="48" xfId="5" applyFont="1" applyFill="1" applyBorder="1" applyAlignment="1">
      <alignment horizontal="center" vertical="center"/>
    </xf>
    <xf numFmtId="0" fontId="29" fillId="2" borderId="7" xfId="5" applyFont="1" applyFill="1" applyBorder="1" applyAlignment="1">
      <alignment horizontal="center" vertical="center"/>
    </xf>
    <xf numFmtId="0" fontId="29" fillId="2" borderId="84" xfId="5" applyFont="1" applyFill="1" applyBorder="1" applyAlignment="1">
      <alignment horizontal="center" vertical="center"/>
    </xf>
    <xf numFmtId="0" fontId="29" fillId="2" borderId="87" xfId="5" applyFont="1" applyFill="1" applyBorder="1" applyAlignment="1">
      <alignment horizontal="center" vertical="center"/>
    </xf>
    <xf numFmtId="0" fontId="29" fillId="2" borderId="86" xfId="5" applyFont="1" applyFill="1" applyBorder="1" applyAlignment="1">
      <alignment horizontal="center" vertical="center"/>
    </xf>
    <xf numFmtId="0" fontId="7" fillId="4" borderId="3" xfId="2" applyFont="1" applyFill="1" applyBorder="1" applyAlignment="1" applyProtection="1">
      <alignment horizontal="center" vertical="center" wrapText="1"/>
    </xf>
    <xf numFmtId="0" fontId="7" fillId="4" borderId="2" xfId="2" applyFont="1" applyFill="1" applyBorder="1" applyAlignment="1" applyProtection="1">
      <alignment horizontal="center" vertical="center" wrapText="1"/>
    </xf>
    <xf numFmtId="2" fontId="0" fillId="11" borderId="3" xfId="0" applyNumberFormat="1" applyFill="1" applyBorder="1" applyAlignment="1">
      <alignment horizontal="center" vertical="center"/>
    </xf>
    <xf numFmtId="2" fontId="0" fillId="11" borderId="2" xfId="0" applyNumberFormat="1" applyFill="1" applyBorder="1" applyAlignment="1">
      <alignment horizontal="center" vertical="center"/>
    </xf>
    <xf numFmtId="0" fontId="22" fillId="4" borderId="3" xfId="2" applyFont="1" applyFill="1" applyBorder="1" applyAlignment="1" applyProtection="1">
      <alignment horizontal="center" vertical="center" wrapText="1"/>
    </xf>
    <xf numFmtId="0" fontId="22" fillId="4" borderId="4" xfId="2" applyFont="1" applyFill="1" applyBorder="1" applyAlignment="1" applyProtection="1">
      <alignment horizontal="center" vertical="center" wrapText="1"/>
    </xf>
    <xf numFmtId="0" fontId="22" fillId="4" borderId="2" xfId="2" applyFont="1" applyFill="1" applyBorder="1" applyAlignment="1" applyProtection="1">
      <alignment horizontal="center" vertical="center" wrapText="1"/>
    </xf>
    <xf numFmtId="0" fontId="0" fillId="0" borderId="47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2" fillId="3" borderId="43" xfId="0" applyFont="1" applyFill="1" applyBorder="1" applyAlignment="1" applyProtection="1">
      <alignment horizontal="center" vertical="center" wrapText="1"/>
    </xf>
    <xf numFmtId="0" fontId="30" fillId="13" borderId="43" xfId="5" applyFont="1" applyFill="1" applyBorder="1" applyAlignment="1" applyProtection="1">
      <alignment horizontal="center" vertical="center" wrapText="1"/>
    </xf>
    <xf numFmtId="0" fontId="30" fillId="13" borderId="48" xfId="5" applyFont="1" applyFill="1" applyBorder="1" applyAlignment="1" applyProtection="1">
      <alignment horizontal="center" vertical="center" wrapText="1"/>
    </xf>
    <xf numFmtId="0" fontId="30" fillId="13" borderId="87" xfId="5" applyFont="1" applyFill="1" applyBorder="1" applyAlignment="1" applyProtection="1">
      <alignment horizontal="center" vertical="center" wrapText="1"/>
    </xf>
    <xf numFmtId="0" fontId="30" fillId="13" borderId="86" xfId="5" applyFont="1" applyFill="1" applyBorder="1" applyAlignment="1" applyProtection="1">
      <alignment horizontal="center" vertical="center" wrapText="1"/>
    </xf>
    <xf numFmtId="0" fontId="0" fillId="0" borderId="4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7" xfId="0" applyFont="1" applyBorder="1" applyAlignment="1">
      <alignment horizontal="left" vertical="center" wrapText="1"/>
    </xf>
    <xf numFmtId="0" fontId="37" fillId="2" borderId="43" xfId="5" applyFont="1" applyFill="1" applyBorder="1" applyAlignment="1">
      <alignment horizontal="center" vertical="center" wrapText="1"/>
    </xf>
    <xf numFmtId="0" fontId="37" fillId="2" borderId="48" xfId="5" applyFont="1" applyFill="1" applyBorder="1" applyAlignment="1">
      <alignment horizontal="center" vertical="center" wrapText="1"/>
    </xf>
    <xf numFmtId="0" fontId="37" fillId="2" borderId="7" xfId="5" applyFont="1" applyFill="1" applyBorder="1" applyAlignment="1">
      <alignment horizontal="center" vertical="center" wrapText="1"/>
    </xf>
    <xf numFmtId="0" fontId="37" fillId="2" borderId="84" xfId="5" applyFont="1" applyFill="1" applyBorder="1" applyAlignment="1">
      <alignment horizontal="center" vertical="center" wrapText="1"/>
    </xf>
    <xf numFmtId="0" fontId="37" fillId="2" borderId="87" xfId="5" applyFont="1" applyFill="1" applyBorder="1" applyAlignment="1">
      <alignment horizontal="center" vertical="center" wrapText="1"/>
    </xf>
    <xf numFmtId="0" fontId="37" fillId="2" borderId="86" xfId="5" applyFont="1" applyFill="1" applyBorder="1" applyAlignment="1">
      <alignment horizontal="center" vertical="center" wrapText="1"/>
    </xf>
    <xf numFmtId="0" fontId="37" fillId="13" borderId="43" xfId="5" applyFont="1" applyFill="1" applyBorder="1" applyAlignment="1">
      <alignment horizontal="center" vertical="center" wrapText="1"/>
    </xf>
    <xf numFmtId="0" fontId="37" fillId="13" borderId="48" xfId="5" applyFont="1" applyFill="1" applyBorder="1" applyAlignment="1">
      <alignment horizontal="center" vertical="center" wrapText="1"/>
    </xf>
    <xf numFmtId="0" fontId="37" fillId="13" borderId="7" xfId="5" applyFont="1" applyFill="1" applyBorder="1" applyAlignment="1">
      <alignment horizontal="center" vertical="center" wrapText="1"/>
    </xf>
    <xf numFmtId="0" fontId="37" fillId="13" borderId="84" xfId="5" applyFont="1" applyFill="1" applyBorder="1" applyAlignment="1">
      <alignment horizontal="center" vertical="center" wrapText="1"/>
    </xf>
    <xf numFmtId="0" fontId="37" fillId="13" borderId="87" xfId="5" applyFont="1" applyFill="1" applyBorder="1" applyAlignment="1">
      <alignment horizontal="center" vertical="center" wrapText="1"/>
    </xf>
    <xf numFmtId="0" fontId="37" fillId="13" borderId="86" xfId="5" applyFont="1" applyFill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10" fillId="0" borderId="28" xfId="6" applyFont="1" applyBorder="1" applyAlignment="1">
      <alignment vertical="center" wrapText="1"/>
    </xf>
    <xf numFmtId="0" fontId="10" fillId="0" borderId="9" xfId="6" applyFont="1" applyBorder="1" applyAlignment="1">
      <alignment horizontal="left" vertical="center" wrapText="1"/>
    </xf>
    <xf numFmtId="0" fontId="10" fillId="0" borderId="31" xfId="6" applyFont="1" applyBorder="1" applyAlignment="1">
      <alignment horizontal="left" vertical="center" wrapText="1"/>
    </xf>
    <xf numFmtId="0" fontId="10" fillId="0" borderId="0" xfId="1" applyFont="1" applyAlignment="1">
      <alignment wrapText="1"/>
    </xf>
    <xf numFmtId="0" fontId="41" fillId="6" borderId="39" xfId="3" applyFont="1" applyFill="1" applyBorder="1" applyAlignment="1">
      <alignment horizontal="left" vertical="center" wrapText="1"/>
    </xf>
    <xf numFmtId="0" fontId="41" fillId="6" borderId="49" xfId="3" applyFont="1" applyFill="1" applyBorder="1" applyAlignment="1">
      <alignment horizontal="left" vertical="center" wrapText="1"/>
    </xf>
    <xf numFmtId="0" fontId="41" fillId="6" borderId="40" xfId="3" applyFont="1" applyFill="1" applyBorder="1" applyAlignment="1">
      <alignment horizontal="left" vertical="center" wrapText="1"/>
    </xf>
    <xf numFmtId="0" fontId="10" fillId="7" borderId="9" xfId="3" applyFont="1" applyFill="1" applyBorder="1" applyAlignment="1">
      <alignment horizontal="left" vertical="center" wrapText="1"/>
    </xf>
    <xf numFmtId="0" fontId="10" fillId="7" borderId="31" xfId="3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wrapText="1"/>
    </xf>
    <xf numFmtId="0" fontId="8" fillId="2" borderId="43" xfId="5" applyFont="1" applyFill="1" applyBorder="1" applyAlignment="1">
      <alignment horizontal="center" vertical="center" wrapText="1"/>
    </xf>
    <xf numFmtId="0" fontId="8" fillId="2" borderId="47" xfId="5" applyFont="1" applyFill="1" applyBorder="1" applyAlignment="1">
      <alignment horizontal="center" vertical="center" wrapText="1"/>
    </xf>
    <xf numFmtId="0" fontId="8" fillId="2" borderId="48" xfId="5" applyFont="1" applyFill="1" applyBorder="1" applyAlignment="1">
      <alignment horizontal="center" vertical="center" wrapText="1"/>
    </xf>
    <xf numFmtId="0" fontId="8" fillId="2" borderId="87" xfId="5" applyFont="1" applyFill="1" applyBorder="1" applyAlignment="1">
      <alignment horizontal="center" vertical="center" wrapText="1"/>
    </xf>
    <xf numFmtId="0" fontId="8" fillId="2" borderId="85" xfId="5" applyFont="1" applyFill="1" applyBorder="1" applyAlignment="1">
      <alignment horizontal="center" vertical="center" wrapText="1"/>
    </xf>
    <xf numFmtId="0" fontId="8" fillId="2" borderId="86" xfId="5" applyFont="1" applyFill="1" applyBorder="1" applyAlignment="1">
      <alignment horizontal="center" vertical="center" wrapText="1"/>
    </xf>
    <xf numFmtId="0" fontId="8" fillId="0" borderId="28" xfId="3" applyFont="1" applyBorder="1" applyAlignment="1">
      <alignment horizontal="left" vertical="center" wrapText="1"/>
    </xf>
    <xf numFmtId="0" fontId="16" fillId="0" borderId="56" xfId="3" applyFont="1" applyFill="1" applyBorder="1" applyAlignment="1">
      <alignment horizontal="center" vertical="center"/>
    </xf>
    <xf numFmtId="0" fontId="8" fillId="0" borderId="9" xfId="3" applyFont="1" applyBorder="1" applyAlignment="1">
      <alignment horizontal="left" vertical="center" wrapText="1"/>
    </xf>
    <xf numFmtId="0" fontId="8" fillId="0" borderId="31" xfId="3" applyFont="1" applyBorder="1" applyAlignment="1">
      <alignment horizontal="center" vertical="center" textRotation="90" wrapText="1"/>
    </xf>
    <xf numFmtId="0" fontId="8" fillId="0" borderId="28" xfId="3" applyFont="1" applyBorder="1" applyAlignment="1">
      <alignment horizontal="center" vertical="center" textRotation="90" wrapText="1"/>
    </xf>
    <xf numFmtId="0" fontId="10" fillId="0" borderId="40" xfId="3" applyFont="1" applyBorder="1" applyAlignment="1">
      <alignment horizontal="left" wrapText="1"/>
    </xf>
    <xf numFmtId="0" fontId="10" fillId="0" borderId="28" xfId="3" applyFont="1" applyBorder="1" applyAlignment="1">
      <alignment horizontal="left" wrapText="1"/>
    </xf>
    <xf numFmtId="0" fontId="10" fillId="0" borderId="9" xfId="3" applyFont="1" applyBorder="1" applyAlignment="1">
      <alignment horizontal="left" wrapText="1"/>
    </xf>
    <xf numFmtId="0" fontId="10" fillId="0" borderId="8" xfId="3" applyFont="1" applyBorder="1" applyAlignment="1">
      <alignment horizontal="left" wrapText="1"/>
    </xf>
    <xf numFmtId="0" fontId="8" fillId="0" borderId="31" xfId="3" applyFont="1" applyBorder="1" applyAlignment="1">
      <alignment horizontal="left" vertic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9">
    <cellStyle name="Komma 2" xfId="8"/>
    <cellStyle name="Link" xfId="5" builtinId="8"/>
    <cellStyle name="Standard" xfId="0" builtinId="0"/>
    <cellStyle name="Standard 2" xfId="6"/>
    <cellStyle name="Standard 2 2" xfId="3"/>
    <cellStyle name="Standard 3" xfId="2"/>
    <cellStyle name="Standard 3 2" xfId="1"/>
    <cellStyle name="Währung 2" xfId="4"/>
    <cellStyle name="Währung 3" xfId="7"/>
  </cellStyles>
  <dxfs count="2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CCE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0</xdr:row>
      <xdr:rowOff>21166</xdr:rowOff>
    </xdr:from>
    <xdr:to>
      <xdr:col>6</xdr:col>
      <xdr:colOff>467314</xdr:colOff>
      <xdr:row>0</xdr:row>
      <xdr:rowOff>639607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97667" y="21166"/>
          <a:ext cx="2880314" cy="61844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14</xdr:col>
      <xdr:colOff>42333</xdr:colOff>
      <xdr:row>0</xdr:row>
      <xdr:rowOff>63500</xdr:rowOff>
    </xdr:from>
    <xdr:to>
      <xdr:col>16</xdr:col>
      <xdr:colOff>825500</xdr:colOff>
      <xdr:row>0</xdr:row>
      <xdr:rowOff>591185</xdr:rowOff>
    </xdr:to>
    <xdr:pic>
      <xdr:nvPicPr>
        <xdr:cNvPr id="3" name="Grafik 2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84666" y="63500"/>
          <a:ext cx="2455334" cy="527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imon.kriegner-schramml@lk-ooe.at" TargetMode="External"/><Relationship Id="rId1" Type="http://schemas.openxmlformats.org/officeDocument/2006/relationships/hyperlink" Target="https://www.bwsb.at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0"/>
  <sheetViews>
    <sheetView tabSelected="1" zoomScale="80" zoomScaleNormal="80" workbookViewId="0">
      <selection activeCell="F8" sqref="F8:O8"/>
    </sheetView>
  </sheetViews>
  <sheetFormatPr baseColWidth="10" defaultRowHeight="14.25" x14ac:dyDescent="0.2"/>
  <cols>
    <col min="1" max="1" width="11" style="17"/>
    <col min="2" max="2" width="9.625" style="17" customWidth="1"/>
    <col min="3" max="5" width="11" style="17"/>
    <col min="6" max="6" width="12.125" style="17" customWidth="1"/>
    <col min="7" max="7" width="11" style="17"/>
    <col min="8" max="8" width="15.875" style="17" customWidth="1"/>
    <col min="9" max="9" width="11" style="17"/>
    <col min="10" max="10" width="15.5" style="17" customWidth="1"/>
    <col min="11" max="11" width="11" style="17"/>
    <col min="12" max="12" width="14.75" style="17" customWidth="1"/>
    <col min="13" max="13" width="11" style="17"/>
    <col min="14" max="14" width="12.75" style="17" customWidth="1"/>
    <col min="15" max="20" width="11" style="17"/>
    <col min="21" max="21" width="14.75" style="17" customWidth="1"/>
    <col min="22" max="16384" width="11" style="17"/>
  </cols>
  <sheetData>
    <row r="1" spans="1:20" ht="53.25" customHeight="1" thickBot="1" x14ac:dyDescent="0.25">
      <c r="A1" s="456" t="s">
        <v>783</v>
      </c>
      <c r="B1" s="457"/>
      <c r="C1" s="457"/>
      <c r="D1" s="457"/>
      <c r="E1" s="457"/>
      <c r="F1" s="457"/>
      <c r="G1" s="457"/>
      <c r="H1" s="457"/>
      <c r="I1" s="457"/>
      <c r="J1" s="457"/>
      <c r="K1" s="457"/>
      <c r="L1" s="457"/>
      <c r="M1" s="457"/>
      <c r="N1" s="457"/>
      <c r="O1" s="457"/>
      <c r="P1" s="457"/>
      <c r="Q1" s="457"/>
      <c r="R1" s="457"/>
      <c r="S1" s="457"/>
      <c r="T1" s="458"/>
    </row>
    <row r="2" spans="1:20" ht="28.5" customHeight="1" thickBot="1" x14ac:dyDescent="0.25">
      <c r="A2" s="255" t="s">
        <v>353</v>
      </c>
      <c r="B2" s="421" t="s">
        <v>354</v>
      </c>
      <c r="C2" s="422"/>
      <c r="D2" s="253"/>
      <c r="E2" s="417" t="s">
        <v>356</v>
      </c>
      <c r="F2" s="418"/>
      <c r="G2" s="418"/>
      <c r="H2" s="419" t="s">
        <v>355</v>
      </c>
      <c r="I2" s="419"/>
      <c r="J2" s="420"/>
      <c r="L2" s="388" t="s">
        <v>367</v>
      </c>
      <c r="M2" s="403">
        <v>20230621</v>
      </c>
      <c r="Q2" s="236"/>
      <c r="R2" s="236"/>
      <c r="S2" s="236"/>
      <c r="T2" s="237"/>
    </row>
    <row r="3" spans="1:20" x14ac:dyDescent="0.2">
      <c r="A3" s="235"/>
      <c r="B3" s="251"/>
      <c r="C3" s="236"/>
      <c r="D3" s="252"/>
      <c r="E3" s="252"/>
      <c r="F3" s="252"/>
      <c r="G3" s="251"/>
      <c r="H3" s="236"/>
      <c r="I3" s="236"/>
      <c r="J3" s="236"/>
      <c r="K3" s="236"/>
      <c r="L3" s="236"/>
      <c r="M3" s="236"/>
      <c r="N3" s="236"/>
      <c r="O3" s="236"/>
      <c r="P3" s="236"/>
      <c r="Q3" s="236"/>
      <c r="R3" s="236"/>
      <c r="S3" s="236"/>
      <c r="T3" s="237"/>
    </row>
    <row r="4" spans="1:20" ht="15.75" x14ac:dyDescent="0.25">
      <c r="A4" s="459" t="s">
        <v>500</v>
      </c>
      <c r="B4" s="460"/>
      <c r="C4" s="460"/>
      <c r="D4" s="460"/>
      <c r="E4" s="460"/>
      <c r="F4" s="460"/>
      <c r="G4" s="460"/>
      <c r="H4" s="460"/>
      <c r="I4" s="460"/>
      <c r="J4" s="460"/>
      <c r="K4" s="460"/>
      <c r="L4" s="460"/>
      <c r="M4" s="460"/>
      <c r="N4" s="460"/>
      <c r="O4" s="460"/>
      <c r="P4" s="460"/>
      <c r="Q4" s="460"/>
      <c r="R4" s="460"/>
      <c r="S4" s="460"/>
      <c r="T4" s="461"/>
    </row>
    <row r="5" spans="1:20" ht="15" customHeight="1" x14ac:dyDescent="0.2">
      <c r="A5" s="462" t="s">
        <v>347</v>
      </c>
      <c r="B5" s="463"/>
      <c r="C5" s="463"/>
      <c r="D5" s="463"/>
      <c r="E5" s="463"/>
      <c r="F5" s="463"/>
      <c r="G5" s="463"/>
      <c r="H5" s="463"/>
      <c r="I5" s="463"/>
      <c r="J5" s="463"/>
      <c r="K5" s="463"/>
      <c r="L5" s="463"/>
      <c r="M5" s="463"/>
      <c r="N5" s="463"/>
      <c r="O5" s="463"/>
      <c r="P5" s="463"/>
      <c r="Q5" s="463"/>
      <c r="R5" s="463"/>
      <c r="S5" s="463"/>
      <c r="T5" s="464"/>
    </row>
    <row r="6" spans="1:20" x14ac:dyDescent="0.2">
      <c r="A6" s="462"/>
      <c r="B6" s="463"/>
      <c r="C6" s="463"/>
      <c r="D6" s="463"/>
      <c r="E6" s="463"/>
      <c r="F6" s="463"/>
      <c r="G6" s="463"/>
      <c r="H6" s="463"/>
      <c r="I6" s="463"/>
      <c r="J6" s="463"/>
      <c r="K6" s="463"/>
      <c r="L6" s="463"/>
      <c r="M6" s="463"/>
      <c r="N6" s="463"/>
      <c r="O6" s="463"/>
      <c r="P6" s="463"/>
      <c r="Q6" s="463"/>
      <c r="R6" s="463"/>
      <c r="S6" s="463"/>
      <c r="T6" s="464"/>
    </row>
    <row r="7" spans="1:20" ht="15" thickBot="1" x14ac:dyDescent="0.25">
      <c r="A7" s="235"/>
      <c r="B7" s="236"/>
      <c r="C7" s="236"/>
      <c r="D7" s="236"/>
      <c r="E7" s="236"/>
      <c r="F7" s="236"/>
      <c r="G7" s="236"/>
      <c r="H7" s="236"/>
      <c r="I7" s="236"/>
      <c r="J7" s="236"/>
      <c r="K7" s="236"/>
      <c r="L7" s="236"/>
      <c r="M7" s="236"/>
      <c r="N7" s="236"/>
      <c r="O7" s="236"/>
      <c r="P7" s="236"/>
      <c r="Q7" s="236"/>
      <c r="R7" s="236"/>
      <c r="S7" s="236"/>
      <c r="T7" s="237"/>
    </row>
    <row r="8" spans="1:20" ht="32.25" customHeight="1" thickBot="1" x14ac:dyDescent="0.25">
      <c r="A8" s="235"/>
      <c r="B8" s="236"/>
      <c r="C8" s="236"/>
      <c r="D8" s="236"/>
      <c r="E8" s="236"/>
      <c r="F8" s="465" t="s">
        <v>352</v>
      </c>
      <c r="G8" s="466"/>
      <c r="H8" s="466"/>
      <c r="I8" s="466"/>
      <c r="J8" s="466"/>
      <c r="K8" s="466"/>
      <c r="L8" s="466"/>
      <c r="M8" s="466"/>
      <c r="N8" s="466"/>
      <c r="O8" s="467"/>
      <c r="P8" s="236"/>
      <c r="Q8" s="236"/>
      <c r="R8" s="236"/>
      <c r="S8" s="236"/>
      <c r="T8" s="237"/>
    </row>
    <row r="9" spans="1:20" ht="15" x14ac:dyDescent="0.25">
      <c r="A9" s="235"/>
      <c r="B9" s="236"/>
      <c r="C9" s="236"/>
      <c r="D9" s="236"/>
      <c r="E9" s="236"/>
      <c r="F9" s="438" t="s">
        <v>799</v>
      </c>
      <c r="G9" s="439"/>
      <c r="H9" s="439"/>
      <c r="I9" s="439"/>
      <c r="J9" s="439"/>
      <c r="K9" s="439"/>
      <c r="L9" s="439"/>
      <c r="M9" s="439"/>
      <c r="N9" s="439"/>
      <c r="O9" s="440"/>
      <c r="P9" s="236"/>
      <c r="Q9" s="236"/>
      <c r="R9" s="236"/>
      <c r="S9" s="236"/>
      <c r="T9" s="237"/>
    </row>
    <row r="10" spans="1:20" x14ac:dyDescent="0.2">
      <c r="A10" s="235"/>
      <c r="B10" s="236"/>
      <c r="C10" s="236"/>
      <c r="D10" s="236"/>
      <c r="E10" s="236"/>
      <c r="F10" s="235"/>
      <c r="G10" s="236"/>
      <c r="H10" s="236"/>
      <c r="I10" s="236"/>
      <c r="J10" s="236"/>
      <c r="K10" s="236"/>
      <c r="L10" s="236"/>
      <c r="M10" s="236"/>
      <c r="N10" s="236"/>
      <c r="O10" s="237"/>
      <c r="P10" s="236"/>
      <c r="Q10" s="236"/>
      <c r="R10" s="236"/>
      <c r="S10" s="236"/>
      <c r="T10" s="237"/>
    </row>
    <row r="11" spans="1:20" ht="15.75" thickBot="1" x14ac:dyDescent="0.3">
      <c r="A11" s="235"/>
      <c r="B11" s="236"/>
      <c r="C11" s="236"/>
      <c r="D11" s="236"/>
      <c r="E11" s="236"/>
      <c r="F11" s="405" t="s">
        <v>798</v>
      </c>
      <c r="G11" s="406"/>
      <c r="H11" s="406"/>
      <c r="I11" s="406"/>
      <c r="J11" s="406"/>
      <c r="K11" s="406"/>
      <c r="L11" s="406"/>
      <c r="M11" s="406"/>
      <c r="N11" s="406"/>
      <c r="O11" s="407"/>
      <c r="P11" s="236"/>
      <c r="Q11" s="236"/>
      <c r="R11" s="236"/>
      <c r="S11" s="236"/>
      <c r="T11" s="237"/>
    </row>
    <row r="12" spans="1:20" ht="30.75" customHeight="1" thickBot="1" x14ac:dyDescent="0.25">
      <c r="A12" s="235"/>
      <c r="B12" s="236"/>
      <c r="C12" s="236"/>
      <c r="D12" s="236"/>
      <c r="E12" s="236"/>
      <c r="F12" s="235"/>
      <c r="G12" s="236"/>
      <c r="H12" s="423" t="s">
        <v>784</v>
      </c>
      <c r="I12" s="424"/>
      <c r="J12" s="424"/>
      <c r="K12" s="424"/>
      <c r="L12" s="424"/>
      <c r="M12" s="425"/>
      <c r="N12" s="236"/>
      <c r="O12" s="237"/>
      <c r="P12" s="236"/>
      <c r="Q12" s="236"/>
      <c r="R12" s="236"/>
      <c r="S12" s="236"/>
      <c r="T12" s="237"/>
    </row>
    <row r="13" spans="1:20" x14ac:dyDescent="0.2">
      <c r="A13" s="235"/>
      <c r="B13" s="236"/>
      <c r="C13" s="236"/>
      <c r="D13" s="236"/>
      <c r="E13" s="236"/>
      <c r="F13" s="235"/>
      <c r="G13" s="236"/>
      <c r="H13" s="236"/>
      <c r="I13" s="236"/>
      <c r="J13" s="236"/>
      <c r="K13" s="236"/>
      <c r="L13" s="236"/>
      <c r="M13" s="236"/>
      <c r="N13" s="236"/>
      <c r="O13" s="237"/>
      <c r="P13" s="236"/>
      <c r="Q13" s="236"/>
      <c r="R13" s="236"/>
      <c r="S13" s="236"/>
      <c r="T13" s="237"/>
    </row>
    <row r="14" spans="1:20" x14ac:dyDescent="0.2">
      <c r="A14" s="235"/>
      <c r="B14" s="236"/>
      <c r="C14" s="236"/>
      <c r="D14" s="236"/>
      <c r="E14" s="236"/>
      <c r="F14" s="405" t="s">
        <v>338</v>
      </c>
      <c r="G14" s="406"/>
      <c r="H14" s="406"/>
      <c r="I14" s="406"/>
      <c r="J14" s="406"/>
      <c r="K14" s="406"/>
      <c r="L14" s="406"/>
      <c r="M14" s="406"/>
      <c r="N14" s="406"/>
      <c r="O14" s="407"/>
      <c r="P14" s="236"/>
      <c r="Q14" s="236"/>
      <c r="R14" s="236"/>
      <c r="S14" s="236"/>
      <c r="T14" s="237"/>
    </row>
    <row r="15" spans="1:20" ht="15.75" thickBot="1" x14ac:dyDescent="0.3">
      <c r="A15" s="235"/>
      <c r="B15" s="236"/>
      <c r="C15" s="236"/>
      <c r="D15" s="236"/>
      <c r="E15" s="236"/>
      <c r="F15" s="405" t="s">
        <v>339</v>
      </c>
      <c r="G15" s="406"/>
      <c r="H15" s="406"/>
      <c r="I15" s="406"/>
      <c r="J15" s="406"/>
      <c r="K15" s="406"/>
      <c r="L15" s="406"/>
      <c r="M15" s="406"/>
      <c r="N15" s="406"/>
      <c r="O15" s="407"/>
      <c r="P15" s="236"/>
      <c r="Q15" s="236"/>
      <c r="R15" s="236"/>
      <c r="S15" s="236"/>
      <c r="T15" s="237"/>
    </row>
    <row r="16" spans="1:20" ht="30.75" customHeight="1" thickBot="1" x14ac:dyDescent="0.25">
      <c r="A16" s="235"/>
      <c r="B16" s="236"/>
      <c r="C16" s="236"/>
      <c r="D16" s="236"/>
      <c r="E16" s="236"/>
      <c r="F16" s="238"/>
      <c r="G16" s="239"/>
      <c r="H16" s="408" t="s">
        <v>348</v>
      </c>
      <c r="I16" s="409"/>
      <c r="J16" s="409"/>
      <c r="K16" s="409"/>
      <c r="L16" s="409"/>
      <c r="M16" s="410"/>
      <c r="N16" s="239"/>
      <c r="O16" s="240"/>
      <c r="P16" s="236"/>
      <c r="Q16" s="236"/>
      <c r="R16" s="236"/>
      <c r="S16" s="236"/>
      <c r="T16" s="237"/>
    </row>
    <row r="17" spans="1:21" x14ac:dyDescent="0.2">
      <c r="A17" s="235"/>
      <c r="B17" s="236"/>
      <c r="C17" s="236"/>
      <c r="D17" s="236"/>
      <c r="E17" s="236"/>
      <c r="F17" s="236"/>
      <c r="G17" s="236"/>
      <c r="H17" s="236"/>
      <c r="I17" s="236"/>
      <c r="J17" s="236"/>
      <c r="K17" s="236"/>
      <c r="L17" s="236"/>
      <c r="M17" s="236"/>
      <c r="N17" s="236"/>
      <c r="O17" s="236"/>
      <c r="P17" s="236"/>
      <c r="Q17" s="236"/>
      <c r="R17" s="236"/>
      <c r="S17" s="236"/>
      <c r="T17" s="237"/>
    </row>
    <row r="18" spans="1:21" ht="15" thickBot="1" x14ac:dyDescent="0.25">
      <c r="A18" s="235"/>
      <c r="B18" s="236"/>
      <c r="C18" s="236"/>
      <c r="D18" s="236"/>
      <c r="E18" s="236"/>
      <c r="F18" s="236"/>
      <c r="G18" s="236"/>
      <c r="H18" s="236"/>
      <c r="I18" s="236"/>
      <c r="J18" s="236"/>
      <c r="K18" s="236"/>
      <c r="L18" s="236"/>
      <c r="M18" s="236"/>
      <c r="N18" s="236"/>
      <c r="O18" s="236"/>
      <c r="P18" s="236"/>
      <c r="Q18" s="236"/>
      <c r="R18" s="236"/>
      <c r="S18" s="236"/>
      <c r="T18" s="237"/>
    </row>
    <row r="19" spans="1:21" ht="32.25" customHeight="1" thickBot="1" x14ac:dyDescent="0.25">
      <c r="A19" s="441" t="s">
        <v>497</v>
      </c>
      <c r="B19" s="442"/>
      <c r="C19" s="442"/>
      <c r="D19" s="442"/>
      <c r="E19" s="442"/>
      <c r="F19" s="442"/>
      <c r="G19" s="442"/>
      <c r="H19" s="442"/>
      <c r="I19" s="442"/>
      <c r="J19" s="443"/>
      <c r="K19" s="236"/>
      <c r="L19" s="435" t="s">
        <v>498</v>
      </c>
      <c r="M19" s="436"/>
      <c r="N19" s="436"/>
      <c r="O19" s="436"/>
      <c r="P19" s="436"/>
      <c r="Q19" s="436"/>
      <c r="R19" s="436"/>
      <c r="S19" s="436"/>
      <c r="T19" s="437"/>
    </row>
    <row r="20" spans="1:21" ht="15" x14ac:dyDescent="0.25">
      <c r="A20" s="438" t="s">
        <v>502</v>
      </c>
      <c r="B20" s="439"/>
      <c r="C20" s="439"/>
      <c r="D20" s="439"/>
      <c r="E20" s="439"/>
      <c r="F20" s="439"/>
      <c r="G20" s="439"/>
      <c r="H20" s="439"/>
      <c r="I20" s="439"/>
      <c r="J20" s="440"/>
      <c r="K20" s="236"/>
      <c r="L20" s="438" t="s">
        <v>501</v>
      </c>
      <c r="M20" s="439"/>
      <c r="N20" s="439"/>
      <c r="O20" s="439"/>
      <c r="P20" s="439"/>
      <c r="Q20" s="439"/>
      <c r="R20" s="439"/>
      <c r="S20" s="439"/>
      <c r="T20" s="440"/>
    </row>
    <row r="21" spans="1:21" ht="29.25" customHeight="1" x14ac:dyDescent="0.25">
      <c r="A21" s="411" t="s">
        <v>504</v>
      </c>
      <c r="B21" s="412"/>
      <c r="C21" s="412"/>
      <c r="D21" s="412"/>
      <c r="E21" s="412"/>
      <c r="F21" s="412"/>
      <c r="G21" s="412"/>
      <c r="H21" s="412"/>
      <c r="I21" s="412"/>
      <c r="J21" s="413"/>
      <c r="K21" s="236"/>
      <c r="L21" s="426" t="s">
        <v>503</v>
      </c>
      <c r="M21" s="427"/>
      <c r="N21" s="427"/>
      <c r="O21" s="427"/>
      <c r="P21" s="427"/>
      <c r="Q21" s="427"/>
      <c r="R21" s="427"/>
      <c r="S21" s="427"/>
      <c r="T21" s="428"/>
    </row>
    <row r="22" spans="1:21" ht="15" customHeight="1" x14ac:dyDescent="0.2">
      <c r="A22" s="414"/>
      <c r="B22" s="415"/>
      <c r="C22" s="415"/>
      <c r="D22" s="415"/>
      <c r="E22" s="415"/>
      <c r="F22" s="415"/>
      <c r="G22" s="415"/>
      <c r="H22" s="415"/>
      <c r="I22" s="415"/>
      <c r="J22" s="416"/>
      <c r="K22" s="236"/>
      <c r="L22" s="447" t="s">
        <v>344</v>
      </c>
      <c r="M22" s="448"/>
      <c r="N22" s="448"/>
      <c r="O22" s="448"/>
      <c r="P22" s="448"/>
      <c r="Q22" s="448"/>
      <c r="R22" s="448"/>
      <c r="S22" s="448"/>
      <c r="T22" s="449"/>
      <c r="U22" s="241"/>
    </row>
    <row r="23" spans="1:21" s="243" customFormat="1" ht="21.75" customHeight="1" x14ac:dyDescent="0.2">
      <c r="A23" s="453" t="s">
        <v>342</v>
      </c>
      <c r="B23" s="454"/>
      <c r="C23" s="454"/>
      <c r="D23" s="454"/>
      <c r="E23" s="454"/>
      <c r="F23" s="454"/>
      <c r="G23" s="454"/>
      <c r="H23" s="454"/>
      <c r="I23" s="454"/>
      <c r="J23" s="455"/>
      <c r="K23" s="242"/>
      <c r="L23" s="414"/>
      <c r="M23" s="415"/>
      <c r="N23" s="415"/>
      <c r="O23" s="415"/>
      <c r="P23" s="415"/>
      <c r="Q23" s="415"/>
      <c r="R23" s="415"/>
      <c r="S23" s="415"/>
      <c r="T23" s="416"/>
    </row>
    <row r="24" spans="1:21" ht="28.5" customHeight="1" x14ac:dyDescent="0.2">
      <c r="A24" s="426" t="s">
        <v>340</v>
      </c>
      <c r="B24" s="427"/>
      <c r="C24" s="427"/>
      <c r="D24" s="427"/>
      <c r="E24" s="427"/>
      <c r="F24" s="427"/>
      <c r="G24" s="427"/>
      <c r="H24" s="427"/>
      <c r="I24" s="427"/>
      <c r="J24" s="428"/>
      <c r="K24" s="236"/>
      <c r="L24" s="447" t="s">
        <v>340</v>
      </c>
      <c r="M24" s="448"/>
      <c r="N24" s="448"/>
      <c r="O24" s="448"/>
      <c r="P24" s="448"/>
      <c r="Q24" s="448"/>
      <c r="R24" s="448"/>
      <c r="S24" s="448"/>
      <c r="T24" s="449"/>
      <c r="U24" s="242"/>
    </row>
    <row r="25" spans="1:21" ht="15.75" customHeight="1" thickBot="1" x14ac:dyDescent="0.25">
      <c r="A25" s="235"/>
      <c r="B25" s="236"/>
      <c r="C25" s="236"/>
      <c r="D25" s="236"/>
      <c r="E25" s="236"/>
      <c r="F25" s="236"/>
      <c r="G25" s="236"/>
      <c r="H25" s="236"/>
      <c r="I25" s="236"/>
      <c r="J25" s="237"/>
      <c r="K25" s="236"/>
      <c r="L25" s="244"/>
      <c r="M25" s="245"/>
      <c r="N25" s="245"/>
      <c r="O25" s="245"/>
      <c r="P25" s="245"/>
      <c r="Q25" s="245"/>
      <c r="R25" s="245"/>
      <c r="S25" s="245"/>
      <c r="T25" s="246"/>
      <c r="U25" s="247"/>
    </row>
    <row r="26" spans="1:21" s="243" customFormat="1" ht="30.75" customHeight="1" thickBot="1" x14ac:dyDescent="0.25">
      <c r="A26" s="248"/>
      <c r="B26" s="242"/>
      <c r="C26" s="429" t="s">
        <v>346</v>
      </c>
      <c r="D26" s="430"/>
      <c r="E26" s="430"/>
      <c r="F26" s="430"/>
      <c r="G26" s="430"/>
      <c r="H26" s="431"/>
      <c r="I26" s="242"/>
      <c r="J26" s="249"/>
      <c r="K26" s="242"/>
      <c r="L26" s="248"/>
      <c r="M26" s="242"/>
      <c r="N26" s="450" t="s">
        <v>349</v>
      </c>
      <c r="O26" s="451"/>
      <c r="P26" s="451"/>
      <c r="Q26" s="451"/>
      <c r="R26" s="452"/>
      <c r="S26" s="242"/>
      <c r="T26" s="249"/>
    </row>
    <row r="27" spans="1:21" x14ac:dyDescent="0.2">
      <c r="A27" s="235"/>
      <c r="B27" s="236"/>
      <c r="C27" s="236"/>
      <c r="D27" s="236"/>
      <c r="E27" s="236"/>
      <c r="F27" s="236"/>
      <c r="G27" s="236"/>
      <c r="H27" s="236"/>
      <c r="I27" s="236"/>
      <c r="J27" s="237"/>
      <c r="K27" s="236"/>
      <c r="L27" s="235"/>
      <c r="M27" s="236"/>
      <c r="N27" s="236"/>
      <c r="O27" s="236"/>
      <c r="P27" s="236"/>
      <c r="Q27" s="236"/>
      <c r="R27" s="236"/>
      <c r="S27" s="236"/>
      <c r="T27" s="237"/>
    </row>
    <row r="28" spans="1:21" ht="29.25" customHeight="1" x14ac:dyDescent="0.2">
      <c r="A28" s="426" t="s">
        <v>505</v>
      </c>
      <c r="B28" s="427"/>
      <c r="C28" s="427"/>
      <c r="D28" s="427"/>
      <c r="E28" s="427"/>
      <c r="F28" s="427"/>
      <c r="G28" s="427"/>
      <c r="H28" s="427"/>
      <c r="I28" s="427"/>
      <c r="J28" s="428"/>
      <c r="K28" s="236"/>
      <c r="L28" s="426" t="s">
        <v>345</v>
      </c>
      <c r="M28" s="427"/>
      <c r="N28" s="427"/>
      <c r="O28" s="427"/>
      <c r="P28" s="427"/>
      <c r="Q28" s="427"/>
      <c r="R28" s="427"/>
      <c r="S28" s="427"/>
      <c r="T28" s="428"/>
      <c r="U28" s="250"/>
    </row>
    <row r="29" spans="1:21" ht="15" thickBot="1" x14ac:dyDescent="0.25">
      <c r="A29" s="235"/>
      <c r="B29" s="236"/>
      <c r="C29" s="236"/>
      <c r="D29" s="236"/>
      <c r="E29" s="236"/>
      <c r="F29" s="236"/>
      <c r="G29" s="236"/>
      <c r="H29" s="236"/>
      <c r="I29" s="236"/>
      <c r="J29" s="237"/>
      <c r="K29" s="236"/>
      <c r="L29" s="235"/>
      <c r="M29" s="236"/>
      <c r="N29" s="236"/>
      <c r="O29" s="236"/>
      <c r="P29" s="236"/>
      <c r="Q29" s="236"/>
      <c r="R29" s="236"/>
      <c r="S29" s="236"/>
      <c r="T29" s="237"/>
    </row>
    <row r="30" spans="1:21" ht="30.75" customHeight="1" thickBot="1" x14ac:dyDescent="0.25">
      <c r="A30" s="238"/>
      <c r="B30" s="239"/>
      <c r="C30" s="432" t="s">
        <v>343</v>
      </c>
      <c r="D30" s="433"/>
      <c r="E30" s="433"/>
      <c r="F30" s="433"/>
      <c r="G30" s="433"/>
      <c r="H30" s="434"/>
      <c r="I30" s="239"/>
      <c r="J30" s="240"/>
      <c r="K30" s="239"/>
      <c r="L30" s="238"/>
      <c r="M30" s="239"/>
      <c r="N30" s="444" t="s">
        <v>350</v>
      </c>
      <c r="O30" s="445"/>
      <c r="P30" s="445"/>
      <c r="Q30" s="445"/>
      <c r="R30" s="446"/>
      <c r="S30" s="239"/>
      <c r="T30" s="240"/>
    </row>
  </sheetData>
  <sheetProtection password="CAEF" sheet="1" objects="1" scenarios="1"/>
  <mergeCells count="29">
    <mergeCell ref="A1:T1"/>
    <mergeCell ref="A4:T4"/>
    <mergeCell ref="A5:T6"/>
    <mergeCell ref="F8:O8"/>
    <mergeCell ref="F9:O9"/>
    <mergeCell ref="A24:J24"/>
    <mergeCell ref="C26:H26"/>
    <mergeCell ref="A28:J28"/>
    <mergeCell ref="C30:H30"/>
    <mergeCell ref="L19:T19"/>
    <mergeCell ref="L20:T20"/>
    <mergeCell ref="A19:J19"/>
    <mergeCell ref="A20:J20"/>
    <mergeCell ref="L28:T28"/>
    <mergeCell ref="N30:R30"/>
    <mergeCell ref="L22:T23"/>
    <mergeCell ref="L21:T21"/>
    <mergeCell ref="L24:T24"/>
    <mergeCell ref="N26:R26"/>
    <mergeCell ref="A23:J23"/>
    <mergeCell ref="F14:O14"/>
    <mergeCell ref="F15:O15"/>
    <mergeCell ref="H16:M16"/>
    <mergeCell ref="A21:J22"/>
    <mergeCell ref="E2:G2"/>
    <mergeCell ref="H2:J2"/>
    <mergeCell ref="B2:C2"/>
    <mergeCell ref="F11:O11"/>
    <mergeCell ref="H12:M12"/>
  </mergeCells>
  <hyperlinks>
    <hyperlink ref="C30:H30" location="'Zusammenfassung int. Prod.'!A1" display="► HIER gelangen Sie zur Zusammenfassung"/>
    <hyperlink ref="H16:M16" location="Anbauzeitpunkte!A1" display="Durch einen KLICK auf diesen Link ► gelangen Sie zu den Anbauzeitpunkten"/>
    <hyperlink ref="N30:R30" location="'Zusammenfassung BIO'!A1" display="► HIER gelangen Sie zur Zusammenfassung BIO"/>
    <hyperlink ref="C26:H26" location="'Begr.-Rechner int. Prod.'!A1" display="► HIER gelangen Sie gelangen Sie zum Begrünungsrechner"/>
    <hyperlink ref="N26:R26" location="'Begr.-Rechner BIO'!A1" display="► Hier gelangen Sie zum Begrünungsrechner BIO"/>
    <hyperlink ref="B2" r:id="rId1"/>
    <hyperlink ref="H2" r:id="rId2"/>
    <hyperlink ref="H12:M12" location="'Begrünungsliste 2023'!A1" display="Durch einen KLICK auf diesen Link ► gelangen Sie zur Begrünungsliste"/>
  </hyperlinks>
  <pageMargins left="0.7" right="0.7" top="0.78740157499999996" bottom="0.78740157499999996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N126"/>
  <sheetViews>
    <sheetView showGridLines="0" showZeros="0" zoomScale="80" zoomScaleNormal="80" zoomScaleSheetLayoutView="100" workbookViewId="0">
      <pane ySplit="3" topLeftCell="A4" activePane="bottomLeft" state="frozen"/>
      <selection pane="bottomLeft" activeCell="E4" sqref="E4"/>
    </sheetView>
  </sheetViews>
  <sheetFormatPr baseColWidth="10" defaultRowHeight="15" x14ac:dyDescent="0.25"/>
  <cols>
    <col min="1" max="1" width="45.125" customWidth="1"/>
    <col min="2" max="2" width="27.875" style="41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0" width="12.25" customWidth="1"/>
    <col min="11" max="11" width="9.375" bestFit="1" customWidth="1"/>
    <col min="12" max="12" width="15.125" customWidth="1"/>
    <col min="13" max="13" width="13" customWidth="1"/>
    <col min="14" max="14" width="18.25" bestFit="1" customWidth="1"/>
  </cols>
  <sheetData>
    <row r="1" spans="1:14" ht="143.25" customHeight="1" thickBot="1" x14ac:dyDescent="0.25">
      <c r="A1" s="70" t="s">
        <v>507</v>
      </c>
      <c r="B1" s="1" t="s">
        <v>481</v>
      </c>
      <c r="C1" s="2" t="s">
        <v>141</v>
      </c>
      <c r="D1" s="3"/>
      <c r="E1" s="468" t="s">
        <v>0</v>
      </c>
      <c r="F1" s="469"/>
      <c r="G1" s="469"/>
      <c r="H1" s="469"/>
      <c r="I1" s="176" t="str">
        <f>IF(OR($I$2="",$I$2=0),"bitte geben Sie HIER die
Begrünungsfläche in ha an","Fläche in ha")</f>
        <v>bitte geben Sie HIER die
Begrünungsfläche in ha an</v>
      </c>
      <c r="J1" s="4" t="s">
        <v>328</v>
      </c>
      <c r="K1" s="4" t="s">
        <v>787</v>
      </c>
      <c r="L1" s="5" t="s">
        <v>329</v>
      </c>
      <c r="M1" s="470" t="s">
        <v>341</v>
      </c>
      <c r="N1" s="471"/>
    </row>
    <row r="2" spans="1:14" ht="46.5" customHeight="1" thickTop="1" thickBot="1" x14ac:dyDescent="0.25">
      <c r="A2" s="7" t="s">
        <v>333</v>
      </c>
      <c r="B2" s="7" t="s">
        <v>2</v>
      </c>
      <c r="C2" s="7" t="s">
        <v>142</v>
      </c>
      <c r="D2" s="291" t="s">
        <v>4</v>
      </c>
      <c r="E2" s="292" t="s">
        <v>5</v>
      </c>
      <c r="F2" s="9" t="s">
        <v>1</v>
      </c>
      <c r="G2" s="7" t="s">
        <v>332</v>
      </c>
      <c r="H2" s="10" t="s">
        <v>6</v>
      </c>
      <c r="I2" s="258"/>
      <c r="J2" s="11">
        <f>SUM(E4:E70)</f>
        <v>0</v>
      </c>
      <c r="K2" s="12">
        <f>SUM(F4:F70)</f>
        <v>0</v>
      </c>
      <c r="L2" s="13">
        <f>SUM(G4:G70)</f>
        <v>0</v>
      </c>
      <c r="M2" s="472"/>
      <c r="N2" s="473"/>
    </row>
    <row r="3" spans="1:14" ht="46.5" customHeight="1" thickTop="1" thickBot="1" x14ac:dyDescent="0.25">
      <c r="A3" s="474" t="s">
        <v>7</v>
      </c>
      <c r="B3" s="475"/>
      <c r="C3" s="475"/>
      <c r="D3" s="475"/>
      <c r="E3" s="293" t="s">
        <v>487</v>
      </c>
      <c r="F3" s="289"/>
      <c r="G3" s="289"/>
      <c r="H3" s="290"/>
      <c r="I3" s="317" t="s">
        <v>358</v>
      </c>
      <c r="J3" s="478" t="s">
        <v>796</v>
      </c>
      <c r="K3" s="479"/>
      <c r="L3" s="404" t="str">
        <f>'Zusammenfassung int. Prod.'!H4</f>
        <v/>
      </c>
      <c r="M3" s="14"/>
    </row>
    <row r="4" spans="1:14" ht="21.75" customHeight="1" thickBot="1" x14ac:dyDescent="0.25">
      <c r="A4" s="15" t="s">
        <v>73</v>
      </c>
      <c r="B4" s="71">
        <v>5.47</v>
      </c>
      <c r="C4" s="72">
        <v>15</v>
      </c>
      <c r="D4" s="16">
        <f t="shared" ref="D4:D35" si="0">IF(ISERROR(C4*B4),0,C4*B4)</f>
        <v>82.05</v>
      </c>
      <c r="E4" s="92"/>
      <c r="F4" s="77">
        <f t="shared" ref="F4" si="1">IF(ISERROR(E4*B4),0,(E4*B4))</f>
        <v>0</v>
      </c>
      <c r="G4" s="78">
        <f t="shared" ref="G4" si="2">IF(ISERROR(E4/C4),0,(E4/C4))</f>
        <v>0</v>
      </c>
      <c r="H4" s="79">
        <f>IF(ISERROR($I$2*E4),0,($I$2*E4))</f>
        <v>0</v>
      </c>
      <c r="I4" s="376" t="s">
        <v>161</v>
      </c>
      <c r="J4" s="14"/>
      <c r="K4" s="14"/>
      <c r="L4" s="14"/>
      <c r="M4" s="14"/>
    </row>
    <row r="5" spans="1:14" ht="21.75" customHeight="1" thickBot="1" x14ac:dyDescent="0.25">
      <c r="A5" s="15" t="s">
        <v>8</v>
      </c>
      <c r="B5" s="71">
        <v>1.4</v>
      </c>
      <c r="C5" s="72">
        <v>175</v>
      </c>
      <c r="D5" s="16">
        <f t="shared" si="0"/>
        <v>244.99999999999997</v>
      </c>
      <c r="E5" s="85"/>
      <c r="F5" s="77">
        <f t="shared" ref="F5:F63" si="3">IF(ISERROR(E5*B5),0,(E5*B5))</f>
        <v>0</v>
      </c>
      <c r="G5" s="78">
        <f t="shared" ref="G5:G63" si="4">IF(ISERROR(E5/C5),0,(E5/C5))</f>
        <v>0</v>
      </c>
      <c r="H5" s="79">
        <f t="shared" ref="H5:H63" si="5">IF(ISERROR($I$2*E5),0,($I$2*E5))</f>
        <v>0</v>
      </c>
      <c r="I5" s="377" t="s">
        <v>368</v>
      </c>
    </row>
    <row r="6" spans="1:14" ht="21.75" customHeight="1" thickBot="1" x14ac:dyDescent="0.25">
      <c r="A6" s="15" t="s">
        <v>9</v>
      </c>
      <c r="B6" s="71">
        <v>4.92</v>
      </c>
      <c r="C6" s="375">
        <v>25</v>
      </c>
      <c r="D6" s="16">
        <f t="shared" si="0"/>
        <v>123</v>
      </c>
      <c r="E6" s="85"/>
      <c r="F6" s="77">
        <f t="shared" si="3"/>
        <v>0</v>
      </c>
      <c r="G6" s="78">
        <f t="shared" si="4"/>
        <v>0</v>
      </c>
      <c r="H6" s="79">
        <f t="shared" si="5"/>
        <v>0</v>
      </c>
      <c r="I6" s="377" t="s">
        <v>368</v>
      </c>
    </row>
    <row r="7" spans="1:14" ht="21.75" customHeight="1" thickBot="1" x14ac:dyDescent="0.25">
      <c r="A7" s="58" t="s">
        <v>75</v>
      </c>
      <c r="B7" s="71">
        <v>3.15</v>
      </c>
      <c r="C7" s="72">
        <v>25</v>
      </c>
      <c r="D7" s="16">
        <f t="shared" si="0"/>
        <v>78.75</v>
      </c>
      <c r="E7" s="85"/>
      <c r="F7" s="77">
        <f t="shared" si="3"/>
        <v>0</v>
      </c>
      <c r="G7" s="78">
        <f t="shared" si="4"/>
        <v>0</v>
      </c>
      <c r="H7" s="79">
        <f t="shared" si="5"/>
        <v>0</v>
      </c>
      <c r="I7" s="377" t="s">
        <v>203</v>
      </c>
    </row>
    <row r="8" spans="1:14" ht="21.75" customHeight="1" thickBot="1" x14ac:dyDescent="0.25">
      <c r="A8" s="58" t="s">
        <v>76</v>
      </c>
      <c r="B8" s="71">
        <v>1.56</v>
      </c>
      <c r="C8" s="72">
        <v>160</v>
      </c>
      <c r="D8" s="16">
        <f t="shared" si="0"/>
        <v>249.60000000000002</v>
      </c>
      <c r="E8" s="85"/>
      <c r="F8" s="77">
        <f t="shared" si="3"/>
        <v>0</v>
      </c>
      <c r="G8" s="78">
        <f t="shared" si="4"/>
        <v>0</v>
      </c>
      <c r="H8" s="79">
        <f t="shared" si="5"/>
        <v>0</v>
      </c>
      <c r="I8" s="377" t="s">
        <v>368</v>
      </c>
    </row>
    <row r="9" spans="1:14" ht="21.75" customHeight="1" thickBot="1" x14ac:dyDescent="0.25">
      <c r="A9" s="19" t="s">
        <v>11</v>
      </c>
      <c r="B9" s="71">
        <v>2.16</v>
      </c>
      <c r="C9" s="375">
        <v>70</v>
      </c>
      <c r="D9" s="16">
        <f t="shared" si="0"/>
        <v>151.20000000000002</v>
      </c>
      <c r="E9" s="85"/>
      <c r="F9" s="77">
        <f t="shared" si="3"/>
        <v>0</v>
      </c>
      <c r="G9" s="78">
        <f t="shared" si="4"/>
        <v>0</v>
      </c>
      <c r="H9" s="79">
        <f t="shared" si="5"/>
        <v>0</v>
      </c>
      <c r="I9" s="377" t="s">
        <v>369</v>
      </c>
    </row>
    <row r="10" spans="1:14" ht="33" customHeight="1" thickBot="1" x14ac:dyDescent="0.25">
      <c r="A10" s="29" t="s">
        <v>12</v>
      </c>
      <c r="B10" s="71">
        <v>2.7</v>
      </c>
      <c r="C10" s="72">
        <v>40</v>
      </c>
      <c r="D10" s="30">
        <f t="shared" si="0"/>
        <v>108</v>
      </c>
      <c r="E10" s="85"/>
      <c r="F10" s="77">
        <f t="shared" si="3"/>
        <v>0</v>
      </c>
      <c r="G10" s="78">
        <f t="shared" si="4"/>
        <v>0</v>
      </c>
      <c r="H10" s="79">
        <f t="shared" si="5"/>
        <v>0</v>
      </c>
      <c r="I10" s="377" t="s">
        <v>203</v>
      </c>
    </row>
    <row r="11" spans="1:14" ht="33" customHeight="1" thickBot="1" x14ac:dyDescent="0.25">
      <c r="A11" s="23" t="s">
        <v>524</v>
      </c>
      <c r="B11" s="71">
        <v>3.97</v>
      </c>
      <c r="C11" s="375">
        <v>30</v>
      </c>
      <c r="D11" s="24">
        <f t="shared" si="0"/>
        <v>119.10000000000001</v>
      </c>
      <c r="E11" s="85"/>
      <c r="F11" s="77">
        <f t="shared" si="3"/>
        <v>0</v>
      </c>
      <c r="G11" s="78">
        <f t="shared" si="4"/>
        <v>0</v>
      </c>
      <c r="H11" s="79">
        <f t="shared" si="5"/>
        <v>0</v>
      </c>
      <c r="I11" s="377" t="s">
        <v>203</v>
      </c>
    </row>
    <row r="12" spans="1:14" ht="21.75" customHeight="1" thickBot="1" x14ac:dyDescent="0.25">
      <c r="A12" s="59" t="s">
        <v>78</v>
      </c>
      <c r="B12" s="71">
        <v>3.47</v>
      </c>
      <c r="C12" s="72">
        <v>180</v>
      </c>
      <c r="D12" s="22">
        <f t="shared" si="0"/>
        <v>624.6</v>
      </c>
      <c r="E12" s="85"/>
      <c r="F12" s="77">
        <f t="shared" si="3"/>
        <v>0</v>
      </c>
      <c r="G12" s="78">
        <f t="shared" si="4"/>
        <v>0</v>
      </c>
      <c r="H12" s="79">
        <f t="shared" si="5"/>
        <v>0</v>
      </c>
      <c r="I12" s="377" t="s">
        <v>368</v>
      </c>
    </row>
    <row r="13" spans="1:14" ht="21.75" customHeight="1" thickBot="1" x14ac:dyDescent="0.25">
      <c r="A13" s="21" t="s">
        <v>14</v>
      </c>
      <c r="B13" s="71">
        <v>1.28</v>
      </c>
      <c r="C13" s="375">
        <v>160</v>
      </c>
      <c r="D13" s="22">
        <f t="shared" si="0"/>
        <v>204.8</v>
      </c>
      <c r="E13" s="85"/>
      <c r="F13" s="77">
        <f t="shared" si="3"/>
        <v>0</v>
      </c>
      <c r="G13" s="78">
        <f t="shared" si="4"/>
        <v>0</v>
      </c>
      <c r="H13" s="79">
        <f t="shared" si="5"/>
        <v>0</v>
      </c>
      <c r="I13" s="377" t="s">
        <v>368</v>
      </c>
    </row>
    <row r="14" spans="1:14" ht="21.75" customHeight="1" thickBot="1" x14ac:dyDescent="0.25">
      <c r="A14" s="19" t="s">
        <v>79</v>
      </c>
      <c r="B14" s="71">
        <v>14.1</v>
      </c>
      <c r="C14" s="375">
        <v>4</v>
      </c>
      <c r="D14" s="16">
        <f t="shared" si="0"/>
        <v>56.4</v>
      </c>
      <c r="E14" s="85"/>
      <c r="F14" s="77">
        <f t="shared" si="3"/>
        <v>0</v>
      </c>
      <c r="G14" s="78">
        <f t="shared" si="4"/>
        <v>0</v>
      </c>
      <c r="H14" s="79">
        <f t="shared" si="5"/>
        <v>0</v>
      </c>
      <c r="I14" s="376" t="s">
        <v>161</v>
      </c>
    </row>
    <row r="15" spans="1:14" ht="21.75" customHeight="1" thickBot="1" x14ac:dyDescent="0.25">
      <c r="A15" s="19" t="s">
        <v>15</v>
      </c>
      <c r="B15" s="71">
        <v>8.66</v>
      </c>
      <c r="C15" s="72">
        <v>30</v>
      </c>
      <c r="D15" s="16">
        <f t="shared" si="0"/>
        <v>259.8</v>
      </c>
      <c r="E15" s="85"/>
      <c r="F15" s="77">
        <f t="shared" si="3"/>
        <v>0</v>
      </c>
      <c r="G15" s="78">
        <f t="shared" si="4"/>
        <v>0</v>
      </c>
      <c r="H15" s="79">
        <f t="shared" si="5"/>
        <v>0</v>
      </c>
      <c r="I15" s="377" t="s">
        <v>368</v>
      </c>
    </row>
    <row r="16" spans="1:14" ht="21.75" customHeight="1" thickBot="1" x14ac:dyDescent="0.25">
      <c r="A16" s="23" t="s">
        <v>16</v>
      </c>
      <c r="B16" s="71">
        <v>2.08</v>
      </c>
      <c r="C16" s="375">
        <v>120</v>
      </c>
      <c r="D16" s="24">
        <f t="shared" si="0"/>
        <v>249.60000000000002</v>
      </c>
      <c r="E16" s="85"/>
      <c r="F16" s="77">
        <f t="shared" si="3"/>
        <v>0</v>
      </c>
      <c r="G16" s="78">
        <f t="shared" si="4"/>
        <v>0</v>
      </c>
      <c r="H16" s="79">
        <f t="shared" si="5"/>
        <v>0</v>
      </c>
      <c r="I16" s="377" t="s">
        <v>203</v>
      </c>
    </row>
    <row r="17" spans="1:10" ht="21.75" customHeight="1" thickBot="1" x14ac:dyDescent="0.25">
      <c r="A17" s="19" t="s">
        <v>83</v>
      </c>
      <c r="B17" s="71">
        <v>10.220000000000001</v>
      </c>
      <c r="C17" s="72">
        <v>2</v>
      </c>
      <c r="D17" s="16">
        <f t="shared" si="0"/>
        <v>20.440000000000001</v>
      </c>
      <c r="E17" s="85"/>
      <c r="F17" s="77">
        <f t="shared" si="3"/>
        <v>0</v>
      </c>
      <c r="G17" s="78">
        <f t="shared" si="4"/>
        <v>0</v>
      </c>
      <c r="H17" s="79">
        <f t="shared" si="5"/>
        <v>0</v>
      </c>
      <c r="I17" s="377" t="s">
        <v>161</v>
      </c>
      <c r="J17" s="271"/>
    </row>
    <row r="18" spans="1:10" ht="21.75" customHeight="1" thickBot="1" x14ac:dyDescent="0.25">
      <c r="A18" s="19" t="s">
        <v>84</v>
      </c>
      <c r="B18" s="71">
        <v>3.98</v>
      </c>
      <c r="C18" s="72">
        <v>15</v>
      </c>
      <c r="D18" s="16">
        <f t="shared" si="0"/>
        <v>59.7</v>
      </c>
      <c r="E18" s="85"/>
      <c r="F18" s="77">
        <f t="shared" si="3"/>
        <v>0</v>
      </c>
      <c r="G18" s="78">
        <f t="shared" si="4"/>
        <v>0</v>
      </c>
      <c r="H18" s="79">
        <f t="shared" si="5"/>
        <v>0</v>
      </c>
      <c r="I18" s="376" t="s">
        <v>203</v>
      </c>
    </row>
    <row r="19" spans="1:10" ht="21.75" customHeight="1" thickBot="1" x14ac:dyDescent="0.25">
      <c r="A19" s="19" t="s">
        <v>85</v>
      </c>
      <c r="B19" s="71">
        <v>13.16</v>
      </c>
      <c r="C19" s="72">
        <v>20</v>
      </c>
      <c r="D19" s="16">
        <f t="shared" si="0"/>
        <v>263.2</v>
      </c>
      <c r="E19" s="85"/>
      <c r="F19" s="77">
        <f t="shared" si="3"/>
        <v>0</v>
      </c>
      <c r="G19" s="78">
        <f t="shared" si="4"/>
        <v>0</v>
      </c>
      <c r="H19" s="79">
        <f t="shared" si="5"/>
        <v>0</v>
      </c>
      <c r="I19" s="377" t="s">
        <v>368</v>
      </c>
    </row>
    <row r="20" spans="1:10" ht="21.75" customHeight="1" thickBot="1" x14ac:dyDescent="0.25">
      <c r="A20" s="23" t="s">
        <v>543</v>
      </c>
      <c r="B20" s="71">
        <v>19.55</v>
      </c>
      <c r="C20" s="72">
        <v>20</v>
      </c>
      <c r="D20" s="24">
        <f t="shared" si="0"/>
        <v>391</v>
      </c>
      <c r="E20" s="85"/>
      <c r="F20" s="77">
        <f t="shared" si="3"/>
        <v>0</v>
      </c>
      <c r="G20" s="78">
        <f t="shared" si="4"/>
        <v>0</v>
      </c>
      <c r="H20" s="79">
        <f t="shared" si="5"/>
        <v>0</v>
      </c>
      <c r="I20" s="377" t="s">
        <v>368</v>
      </c>
    </row>
    <row r="21" spans="1:10" ht="21.75" customHeight="1" thickBot="1" x14ac:dyDescent="0.25">
      <c r="A21" s="19" t="s">
        <v>17</v>
      </c>
      <c r="B21" s="71">
        <v>3.42</v>
      </c>
      <c r="C21" s="72">
        <v>30</v>
      </c>
      <c r="D21" s="16">
        <f t="shared" si="0"/>
        <v>102.6</v>
      </c>
      <c r="E21" s="85"/>
      <c r="F21" s="77">
        <f t="shared" si="3"/>
        <v>0</v>
      </c>
      <c r="G21" s="78">
        <f t="shared" si="4"/>
        <v>0</v>
      </c>
      <c r="H21" s="79">
        <f t="shared" si="5"/>
        <v>0</v>
      </c>
      <c r="I21" s="377" t="s">
        <v>368</v>
      </c>
    </row>
    <row r="22" spans="1:10" ht="21.75" customHeight="1" thickBot="1" x14ac:dyDescent="0.25">
      <c r="A22" s="19" t="s">
        <v>547</v>
      </c>
      <c r="B22" s="71">
        <v>2.4900000000000002</v>
      </c>
      <c r="C22" s="72">
        <v>40</v>
      </c>
      <c r="D22" s="16">
        <f t="shared" si="0"/>
        <v>99.600000000000009</v>
      </c>
      <c r="E22" s="85"/>
      <c r="F22" s="77">
        <f t="shared" si="3"/>
        <v>0</v>
      </c>
      <c r="G22" s="78">
        <f t="shared" si="4"/>
        <v>0</v>
      </c>
      <c r="H22" s="79">
        <f t="shared" si="5"/>
        <v>0</v>
      </c>
      <c r="I22" s="377" t="s">
        <v>203</v>
      </c>
    </row>
    <row r="23" spans="1:10" ht="21.75" customHeight="1" thickBot="1" x14ac:dyDescent="0.25">
      <c r="A23" s="21" t="s">
        <v>227</v>
      </c>
      <c r="B23" s="71">
        <v>5.71</v>
      </c>
      <c r="C23" s="72">
        <v>25</v>
      </c>
      <c r="D23" s="22">
        <f t="shared" si="0"/>
        <v>142.75</v>
      </c>
      <c r="E23" s="85"/>
      <c r="F23" s="77">
        <f t="shared" si="3"/>
        <v>0</v>
      </c>
      <c r="G23" s="78">
        <f t="shared" si="4"/>
        <v>0</v>
      </c>
      <c r="H23" s="79">
        <f t="shared" si="5"/>
        <v>0</v>
      </c>
      <c r="I23" s="376" t="s">
        <v>203</v>
      </c>
    </row>
    <row r="24" spans="1:10" ht="21.75" customHeight="1" thickBot="1" x14ac:dyDescent="0.25">
      <c r="A24" s="20" t="s">
        <v>552</v>
      </c>
      <c r="B24" s="71">
        <v>4.58</v>
      </c>
      <c r="C24" s="72">
        <v>10</v>
      </c>
      <c r="D24" s="18">
        <f t="shared" si="0"/>
        <v>45.8</v>
      </c>
      <c r="E24" s="85"/>
      <c r="F24" s="77">
        <f t="shared" si="3"/>
        <v>0</v>
      </c>
      <c r="G24" s="78">
        <f t="shared" si="4"/>
        <v>0</v>
      </c>
      <c r="H24" s="79">
        <f t="shared" si="5"/>
        <v>0</v>
      </c>
      <c r="I24" s="377" t="s">
        <v>161</v>
      </c>
    </row>
    <row r="25" spans="1:10" ht="21.75" customHeight="1" thickBot="1" x14ac:dyDescent="0.25">
      <c r="A25" s="23" t="s">
        <v>87</v>
      </c>
      <c r="B25" s="71">
        <v>19.940000000000001</v>
      </c>
      <c r="C25" s="375">
        <v>12</v>
      </c>
      <c r="D25" s="24">
        <f t="shared" si="0"/>
        <v>239.28000000000003</v>
      </c>
      <c r="E25" s="85"/>
      <c r="F25" s="77">
        <f t="shared" si="3"/>
        <v>0</v>
      </c>
      <c r="G25" s="78">
        <f t="shared" si="4"/>
        <v>0</v>
      </c>
      <c r="H25" s="79">
        <f t="shared" si="5"/>
        <v>0</v>
      </c>
      <c r="I25" s="377" t="s">
        <v>372</v>
      </c>
    </row>
    <row r="26" spans="1:10" ht="21.75" customHeight="1" thickBot="1" x14ac:dyDescent="0.25">
      <c r="A26" s="25" t="s">
        <v>20</v>
      </c>
      <c r="B26" s="71">
        <v>5.21</v>
      </c>
      <c r="C26" s="375">
        <v>10</v>
      </c>
      <c r="D26" s="16">
        <f t="shared" si="0"/>
        <v>52.1</v>
      </c>
      <c r="E26" s="85"/>
      <c r="F26" s="77">
        <f t="shared" si="3"/>
        <v>0</v>
      </c>
      <c r="G26" s="78">
        <f t="shared" si="4"/>
        <v>0</v>
      </c>
      <c r="H26" s="79">
        <f t="shared" si="5"/>
        <v>0</v>
      </c>
      <c r="I26" s="376" t="s">
        <v>161</v>
      </c>
    </row>
    <row r="27" spans="1:10" ht="21.75" customHeight="1" thickBot="1" x14ac:dyDescent="0.25">
      <c r="A27" s="26" t="s">
        <v>561</v>
      </c>
      <c r="B27" s="71">
        <v>5.89</v>
      </c>
      <c r="C27" s="72">
        <v>80</v>
      </c>
      <c r="D27" s="27">
        <f t="shared" si="0"/>
        <v>471.2</v>
      </c>
      <c r="E27" s="85"/>
      <c r="F27" s="77">
        <f t="shared" si="3"/>
        <v>0</v>
      </c>
      <c r="G27" s="78">
        <f t="shared" si="4"/>
        <v>0</v>
      </c>
      <c r="H27" s="79">
        <f t="shared" si="5"/>
        <v>0</v>
      </c>
      <c r="I27" s="377" t="s">
        <v>368</v>
      </c>
    </row>
    <row r="28" spans="1:10" ht="21.75" customHeight="1" thickBot="1" x14ac:dyDescent="0.25">
      <c r="A28" s="60" t="s">
        <v>564</v>
      </c>
      <c r="B28" s="71">
        <v>5.95</v>
      </c>
      <c r="C28" s="72">
        <v>80</v>
      </c>
      <c r="D28" s="27">
        <f t="shared" si="0"/>
        <v>476</v>
      </c>
      <c r="E28" s="85"/>
      <c r="F28" s="77">
        <f t="shared" si="3"/>
        <v>0</v>
      </c>
      <c r="G28" s="78">
        <f t="shared" si="4"/>
        <v>0</v>
      </c>
      <c r="H28" s="79">
        <f t="shared" si="5"/>
        <v>0</v>
      </c>
      <c r="I28" s="377" t="s">
        <v>368</v>
      </c>
    </row>
    <row r="29" spans="1:10" ht="21.75" customHeight="1" thickBot="1" x14ac:dyDescent="0.25">
      <c r="A29" s="26" t="s">
        <v>22</v>
      </c>
      <c r="B29" s="71">
        <v>7.57</v>
      </c>
      <c r="C29" s="72">
        <v>25</v>
      </c>
      <c r="D29" s="27">
        <f t="shared" si="0"/>
        <v>189.25</v>
      </c>
      <c r="E29" s="85"/>
      <c r="F29" s="77">
        <f t="shared" si="3"/>
        <v>0</v>
      </c>
      <c r="G29" s="78">
        <f t="shared" si="4"/>
        <v>0</v>
      </c>
      <c r="H29" s="79">
        <f t="shared" si="5"/>
        <v>0</v>
      </c>
      <c r="I29" s="377" t="s">
        <v>368</v>
      </c>
    </row>
    <row r="30" spans="1:10" ht="21.75" customHeight="1" thickBot="1" x14ac:dyDescent="0.25">
      <c r="A30" s="19" t="s">
        <v>571</v>
      </c>
      <c r="B30" s="71">
        <v>9.3800000000000008</v>
      </c>
      <c r="C30" s="72">
        <v>25</v>
      </c>
      <c r="D30" s="16">
        <f t="shared" si="0"/>
        <v>234.50000000000003</v>
      </c>
      <c r="E30" s="85"/>
      <c r="F30" s="77">
        <f t="shared" si="3"/>
        <v>0</v>
      </c>
      <c r="G30" s="78">
        <f t="shared" si="4"/>
        <v>0</v>
      </c>
      <c r="H30" s="79">
        <f t="shared" si="5"/>
        <v>0</v>
      </c>
      <c r="I30" s="377" t="s">
        <v>368</v>
      </c>
    </row>
    <row r="31" spans="1:10" ht="21.75" customHeight="1" thickBot="1" x14ac:dyDescent="0.25">
      <c r="A31" s="19" t="s">
        <v>359</v>
      </c>
      <c r="B31" s="71">
        <v>7.71</v>
      </c>
      <c r="C31" s="72">
        <v>25</v>
      </c>
      <c r="D31" s="16">
        <f t="shared" si="0"/>
        <v>192.75</v>
      </c>
      <c r="E31" s="85"/>
      <c r="F31" s="77">
        <f t="shared" si="3"/>
        <v>0</v>
      </c>
      <c r="G31" s="78">
        <f t="shared" si="4"/>
        <v>0</v>
      </c>
      <c r="H31" s="79">
        <f t="shared" si="5"/>
        <v>0</v>
      </c>
      <c r="I31" s="376" t="s">
        <v>368</v>
      </c>
    </row>
    <row r="32" spans="1:10" ht="42" customHeight="1" thickBot="1" x14ac:dyDescent="0.25">
      <c r="A32" s="19" t="s">
        <v>24</v>
      </c>
      <c r="B32" s="71">
        <v>7.82</v>
      </c>
      <c r="C32" s="375">
        <v>8</v>
      </c>
      <c r="D32" s="16">
        <f t="shared" si="0"/>
        <v>62.56</v>
      </c>
      <c r="E32" s="85"/>
      <c r="F32" s="77">
        <f t="shared" si="3"/>
        <v>0</v>
      </c>
      <c r="G32" s="78">
        <f t="shared" si="4"/>
        <v>0</v>
      </c>
      <c r="H32" s="79">
        <f t="shared" si="5"/>
        <v>0</v>
      </c>
      <c r="I32" s="377" t="s">
        <v>161</v>
      </c>
    </row>
    <row r="33" spans="1:9" ht="30.75" thickBot="1" x14ac:dyDescent="0.25">
      <c r="A33" s="23" t="s">
        <v>360</v>
      </c>
      <c r="B33" s="71">
        <v>4</v>
      </c>
      <c r="C33" s="375">
        <v>10</v>
      </c>
      <c r="D33" s="24">
        <f t="shared" si="0"/>
        <v>40</v>
      </c>
      <c r="E33" s="85"/>
      <c r="F33" s="77">
        <f t="shared" si="3"/>
        <v>0</v>
      </c>
      <c r="G33" s="78">
        <f t="shared" si="4"/>
        <v>0</v>
      </c>
      <c r="H33" s="79">
        <f t="shared" si="5"/>
        <v>0</v>
      </c>
      <c r="I33" s="376" t="s">
        <v>370</v>
      </c>
    </row>
    <row r="34" spans="1:9" ht="21.75" customHeight="1" thickBot="1" x14ac:dyDescent="0.25">
      <c r="A34" s="19" t="s">
        <v>25</v>
      </c>
      <c r="B34" s="71">
        <v>3.37</v>
      </c>
      <c r="C34" s="72">
        <v>20</v>
      </c>
      <c r="D34" s="16">
        <f t="shared" si="0"/>
        <v>67.400000000000006</v>
      </c>
      <c r="E34" s="85"/>
      <c r="F34" s="77">
        <f t="shared" si="3"/>
        <v>0</v>
      </c>
      <c r="G34" s="78">
        <f t="shared" si="4"/>
        <v>0</v>
      </c>
      <c r="H34" s="79">
        <f t="shared" si="5"/>
        <v>0</v>
      </c>
      <c r="I34" s="376" t="s">
        <v>161</v>
      </c>
    </row>
    <row r="35" spans="1:9" ht="21.75" customHeight="1" thickBot="1" x14ac:dyDescent="0.25">
      <c r="A35" s="29" t="s">
        <v>122</v>
      </c>
      <c r="B35" s="71">
        <v>3.98</v>
      </c>
      <c r="C35" s="375">
        <v>25</v>
      </c>
      <c r="D35" s="30">
        <f t="shared" si="0"/>
        <v>99.5</v>
      </c>
      <c r="E35" s="85"/>
      <c r="F35" s="77">
        <f t="shared" si="3"/>
        <v>0</v>
      </c>
      <c r="G35" s="78">
        <f t="shared" si="4"/>
        <v>0</v>
      </c>
      <c r="H35" s="79">
        <f t="shared" si="5"/>
        <v>0</v>
      </c>
      <c r="I35" s="376" t="s">
        <v>161</v>
      </c>
    </row>
    <row r="36" spans="1:9" ht="21.75" customHeight="1" thickBot="1" x14ac:dyDescent="0.25">
      <c r="A36" s="29" t="s">
        <v>26</v>
      </c>
      <c r="B36" s="71">
        <v>5.05</v>
      </c>
      <c r="C36" s="375">
        <v>25</v>
      </c>
      <c r="D36" s="30">
        <f t="shared" ref="D36:D69" si="6">IF(ISERROR(C36*B36),0,C36*B36)</f>
        <v>126.25</v>
      </c>
      <c r="E36" s="85"/>
      <c r="F36" s="77">
        <f t="shared" si="3"/>
        <v>0</v>
      </c>
      <c r="G36" s="78">
        <f t="shared" si="4"/>
        <v>0</v>
      </c>
      <c r="H36" s="79">
        <f t="shared" si="5"/>
        <v>0</v>
      </c>
      <c r="I36" s="377" t="s">
        <v>368</v>
      </c>
    </row>
    <row r="37" spans="1:9" ht="21.75" customHeight="1" thickBot="1" x14ac:dyDescent="0.25">
      <c r="A37" s="23" t="s">
        <v>27</v>
      </c>
      <c r="B37" s="71">
        <v>5.33</v>
      </c>
      <c r="C37" s="375">
        <v>16</v>
      </c>
      <c r="D37" s="24">
        <f t="shared" si="6"/>
        <v>85.28</v>
      </c>
      <c r="E37" s="85"/>
      <c r="F37" s="77">
        <f t="shared" si="3"/>
        <v>0</v>
      </c>
      <c r="G37" s="78">
        <f t="shared" si="4"/>
        <v>0</v>
      </c>
      <c r="H37" s="79">
        <f t="shared" si="5"/>
        <v>0</v>
      </c>
      <c r="I37" s="377" t="s">
        <v>371</v>
      </c>
    </row>
    <row r="38" spans="1:9" ht="21.75" customHeight="1" thickBot="1" x14ac:dyDescent="0.25">
      <c r="A38" s="23" t="s">
        <v>29</v>
      </c>
      <c r="B38" s="71">
        <v>2.2000000000000002</v>
      </c>
      <c r="C38" s="375">
        <v>120</v>
      </c>
      <c r="D38" s="24">
        <f t="shared" si="6"/>
        <v>264</v>
      </c>
      <c r="E38" s="85"/>
      <c r="F38" s="77">
        <f t="shared" si="3"/>
        <v>0</v>
      </c>
      <c r="G38" s="78">
        <f t="shared" si="4"/>
        <v>0</v>
      </c>
      <c r="H38" s="79">
        <f t="shared" si="5"/>
        <v>0</v>
      </c>
      <c r="I38" s="377" t="s">
        <v>368</v>
      </c>
    </row>
    <row r="39" spans="1:9" ht="33" customHeight="1" thickBot="1" x14ac:dyDescent="0.25">
      <c r="A39" s="23" t="s">
        <v>31</v>
      </c>
      <c r="B39" s="71">
        <v>18.13</v>
      </c>
      <c r="C39" s="375">
        <v>12</v>
      </c>
      <c r="D39" s="24">
        <f t="shared" si="6"/>
        <v>217.56</v>
      </c>
      <c r="E39" s="85"/>
      <c r="F39" s="77">
        <f t="shared" si="3"/>
        <v>0</v>
      </c>
      <c r="G39" s="78">
        <f t="shared" si="4"/>
        <v>0</v>
      </c>
      <c r="H39" s="79">
        <f t="shared" si="5"/>
        <v>0</v>
      </c>
      <c r="I39" s="376" t="s">
        <v>370</v>
      </c>
    </row>
    <row r="40" spans="1:9" ht="21.75" customHeight="1" thickBot="1" x14ac:dyDescent="0.25">
      <c r="A40" s="23" t="s">
        <v>32</v>
      </c>
      <c r="B40" s="71">
        <v>7.3</v>
      </c>
      <c r="C40" s="375">
        <v>25</v>
      </c>
      <c r="D40" s="24">
        <f t="shared" si="6"/>
        <v>182.5</v>
      </c>
      <c r="E40" s="85"/>
      <c r="F40" s="77">
        <f t="shared" si="3"/>
        <v>0</v>
      </c>
      <c r="G40" s="78">
        <f t="shared" si="4"/>
        <v>0</v>
      </c>
      <c r="H40" s="79">
        <f t="shared" si="5"/>
        <v>0</v>
      </c>
      <c r="I40" s="377" t="s">
        <v>368</v>
      </c>
    </row>
    <row r="41" spans="1:9" ht="21.75" customHeight="1" thickBot="1" x14ac:dyDescent="0.25">
      <c r="A41" s="25" t="s">
        <v>361</v>
      </c>
      <c r="B41" s="71">
        <v>11.11</v>
      </c>
      <c r="C41" s="72">
        <v>25</v>
      </c>
      <c r="D41" s="16">
        <f t="shared" si="6"/>
        <v>277.75</v>
      </c>
      <c r="E41" s="85"/>
      <c r="F41" s="77">
        <f t="shared" si="3"/>
        <v>0</v>
      </c>
      <c r="G41" s="78">
        <f t="shared" si="4"/>
        <v>0</v>
      </c>
      <c r="H41" s="79">
        <f t="shared" si="5"/>
        <v>0</v>
      </c>
      <c r="I41" s="377" t="s">
        <v>368</v>
      </c>
    </row>
    <row r="42" spans="1:9" ht="21.75" customHeight="1" thickBot="1" x14ac:dyDescent="0.25">
      <c r="A42" s="61" t="s">
        <v>90</v>
      </c>
      <c r="B42" s="71">
        <v>1.9</v>
      </c>
      <c r="C42" s="375">
        <v>150</v>
      </c>
      <c r="D42" s="62">
        <f t="shared" si="6"/>
        <v>285</v>
      </c>
      <c r="E42" s="85"/>
      <c r="F42" s="77">
        <f t="shared" si="3"/>
        <v>0</v>
      </c>
      <c r="G42" s="78">
        <f t="shared" si="4"/>
        <v>0</v>
      </c>
      <c r="H42" s="79">
        <f t="shared" si="5"/>
        <v>0</v>
      </c>
      <c r="I42" s="377" t="s">
        <v>368</v>
      </c>
    </row>
    <row r="43" spans="1:9" ht="21.75" customHeight="1" thickBot="1" x14ac:dyDescent="0.25">
      <c r="A43" s="64" t="s">
        <v>307</v>
      </c>
      <c r="B43" s="71">
        <v>2.36</v>
      </c>
      <c r="C43" s="72">
        <v>100</v>
      </c>
      <c r="D43" s="24">
        <f t="shared" si="6"/>
        <v>236</v>
      </c>
      <c r="E43" s="85"/>
      <c r="F43" s="77">
        <f t="shared" si="3"/>
        <v>0</v>
      </c>
      <c r="G43" s="78">
        <f t="shared" si="4"/>
        <v>0</v>
      </c>
      <c r="H43" s="79">
        <f t="shared" si="5"/>
        <v>0</v>
      </c>
      <c r="I43" s="377" t="s">
        <v>368</v>
      </c>
    </row>
    <row r="44" spans="1:9" ht="21.75" customHeight="1" thickBot="1" x14ac:dyDescent="0.25">
      <c r="A44" s="64" t="s">
        <v>124</v>
      </c>
      <c r="B44" s="71">
        <v>5.61</v>
      </c>
      <c r="C44" s="72">
        <v>30</v>
      </c>
      <c r="D44" s="63">
        <f t="shared" si="6"/>
        <v>168.3</v>
      </c>
      <c r="E44" s="85"/>
      <c r="F44" s="77">
        <f t="shared" si="3"/>
        <v>0</v>
      </c>
      <c r="G44" s="78">
        <f t="shared" si="4"/>
        <v>0</v>
      </c>
      <c r="H44" s="79">
        <f t="shared" si="5"/>
        <v>0</v>
      </c>
      <c r="I44" s="377" t="s">
        <v>370</v>
      </c>
    </row>
    <row r="45" spans="1:9" ht="21.75" customHeight="1" thickBot="1" x14ac:dyDescent="0.25">
      <c r="A45" s="23" t="s">
        <v>415</v>
      </c>
      <c r="B45" s="71">
        <v>2.21</v>
      </c>
      <c r="C45" s="72">
        <v>80</v>
      </c>
      <c r="D45" s="24">
        <f t="shared" si="6"/>
        <v>176.8</v>
      </c>
      <c r="E45" s="85"/>
      <c r="F45" s="77">
        <f t="shared" si="3"/>
        <v>0</v>
      </c>
      <c r="G45" s="78">
        <f t="shared" si="4"/>
        <v>0</v>
      </c>
      <c r="H45" s="79">
        <f t="shared" si="5"/>
        <v>0</v>
      </c>
      <c r="I45" s="377" t="s">
        <v>203</v>
      </c>
    </row>
    <row r="46" spans="1:9" ht="21.75" customHeight="1" thickBot="1" x14ac:dyDescent="0.25">
      <c r="A46" s="23" t="s">
        <v>34</v>
      </c>
      <c r="B46" s="71">
        <v>5.97</v>
      </c>
      <c r="C46" s="72">
        <v>10</v>
      </c>
      <c r="D46" s="24">
        <f t="shared" si="6"/>
        <v>59.699999999999996</v>
      </c>
      <c r="E46" s="85"/>
      <c r="F46" s="77">
        <f t="shared" si="3"/>
        <v>0</v>
      </c>
      <c r="G46" s="78">
        <f t="shared" si="4"/>
        <v>0</v>
      </c>
      <c r="H46" s="79">
        <f t="shared" si="5"/>
        <v>0</v>
      </c>
      <c r="I46" s="377" t="s">
        <v>161</v>
      </c>
    </row>
    <row r="47" spans="1:9" ht="21.75" customHeight="1" thickBot="1" x14ac:dyDescent="0.25">
      <c r="A47" s="23" t="s">
        <v>35</v>
      </c>
      <c r="B47" s="71">
        <v>7.99</v>
      </c>
      <c r="C47" s="72">
        <v>20</v>
      </c>
      <c r="D47" s="24">
        <f t="shared" si="6"/>
        <v>159.80000000000001</v>
      </c>
      <c r="E47" s="86"/>
      <c r="F47" s="77">
        <f t="shared" si="3"/>
        <v>0</v>
      </c>
      <c r="G47" s="78">
        <f t="shared" si="4"/>
        <v>0</v>
      </c>
      <c r="H47" s="79">
        <f t="shared" si="5"/>
        <v>0</v>
      </c>
      <c r="I47" s="377" t="s">
        <v>368</v>
      </c>
    </row>
    <row r="48" spans="1:9" ht="21.75" customHeight="1" thickBot="1" x14ac:dyDescent="0.25">
      <c r="A48" s="19" t="s">
        <v>36</v>
      </c>
      <c r="B48" s="71">
        <v>3.16</v>
      </c>
      <c r="C48" s="375">
        <v>15</v>
      </c>
      <c r="D48" s="16">
        <f t="shared" si="6"/>
        <v>47.400000000000006</v>
      </c>
      <c r="E48" s="85"/>
      <c r="F48" s="77">
        <f t="shared" si="3"/>
        <v>0</v>
      </c>
      <c r="G48" s="78">
        <f t="shared" si="4"/>
        <v>0</v>
      </c>
      <c r="H48" s="79">
        <f t="shared" si="5"/>
        <v>0</v>
      </c>
      <c r="I48" s="376" t="s">
        <v>161</v>
      </c>
    </row>
    <row r="49" spans="1:14" ht="21.75" customHeight="1" thickBot="1" x14ac:dyDescent="0.25">
      <c r="A49" s="19" t="s">
        <v>609</v>
      </c>
      <c r="B49" s="71">
        <v>3.41</v>
      </c>
      <c r="C49" s="375">
        <v>15</v>
      </c>
      <c r="D49" s="16">
        <f t="shared" si="6"/>
        <v>51.150000000000006</v>
      </c>
      <c r="E49" s="85"/>
      <c r="F49" s="77">
        <f t="shared" si="3"/>
        <v>0</v>
      </c>
      <c r="G49" s="78">
        <f t="shared" si="4"/>
        <v>0</v>
      </c>
      <c r="H49" s="79">
        <f t="shared" si="5"/>
        <v>0</v>
      </c>
      <c r="I49" s="377" t="s">
        <v>161</v>
      </c>
    </row>
    <row r="50" spans="1:14" ht="21.75" customHeight="1" thickBot="1" x14ac:dyDescent="0.25">
      <c r="A50" s="29" t="s">
        <v>38</v>
      </c>
      <c r="B50" s="71">
        <v>3</v>
      </c>
      <c r="C50" s="72">
        <v>15</v>
      </c>
      <c r="D50" s="16">
        <f t="shared" si="6"/>
        <v>45</v>
      </c>
      <c r="E50" s="85"/>
      <c r="F50" s="77">
        <f t="shared" si="3"/>
        <v>0</v>
      </c>
      <c r="G50" s="78">
        <f t="shared" si="4"/>
        <v>0</v>
      </c>
      <c r="H50" s="79">
        <f t="shared" si="5"/>
        <v>0</v>
      </c>
      <c r="I50" s="376" t="s">
        <v>161</v>
      </c>
    </row>
    <row r="51" spans="1:14" ht="21.75" customHeight="1" thickBot="1" x14ac:dyDescent="0.25">
      <c r="A51" s="29" t="s">
        <v>362</v>
      </c>
      <c r="B51" s="71">
        <v>2.8</v>
      </c>
      <c r="C51" s="375">
        <v>130</v>
      </c>
      <c r="D51" s="30">
        <f t="shared" si="6"/>
        <v>364</v>
      </c>
      <c r="E51" s="85"/>
      <c r="F51" s="77">
        <f t="shared" si="3"/>
        <v>0</v>
      </c>
      <c r="G51" s="78">
        <f t="shared" si="4"/>
        <v>0</v>
      </c>
      <c r="H51" s="79">
        <f t="shared" si="5"/>
        <v>0</v>
      </c>
      <c r="I51" s="376" t="s">
        <v>368</v>
      </c>
    </row>
    <row r="52" spans="1:14" ht="21.75" customHeight="1" thickBot="1" x14ac:dyDescent="0.25">
      <c r="A52" s="23" t="s">
        <v>618</v>
      </c>
      <c r="B52" s="71">
        <v>21.4</v>
      </c>
      <c r="C52" s="72">
        <v>20</v>
      </c>
      <c r="D52" s="24">
        <f t="shared" si="6"/>
        <v>428</v>
      </c>
      <c r="E52" s="85"/>
      <c r="F52" s="77">
        <f t="shared" si="3"/>
        <v>0</v>
      </c>
      <c r="G52" s="78">
        <f t="shared" si="4"/>
        <v>0</v>
      </c>
      <c r="H52" s="79">
        <f t="shared" si="5"/>
        <v>0</v>
      </c>
      <c r="I52" s="377" t="s">
        <v>781</v>
      </c>
    </row>
    <row r="53" spans="1:14" ht="21.75" customHeight="1" thickBot="1" x14ac:dyDescent="0.25">
      <c r="A53" s="19" t="s">
        <v>39</v>
      </c>
      <c r="B53" s="71">
        <v>5</v>
      </c>
      <c r="C53" s="375">
        <v>14</v>
      </c>
      <c r="D53" s="16">
        <f t="shared" si="6"/>
        <v>70</v>
      </c>
      <c r="E53" s="85"/>
      <c r="F53" s="77">
        <f t="shared" si="3"/>
        <v>0</v>
      </c>
      <c r="G53" s="78">
        <f t="shared" si="4"/>
        <v>0</v>
      </c>
      <c r="H53" s="79">
        <f t="shared" si="5"/>
        <v>0</v>
      </c>
      <c r="I53" s="376" t="s">
        <v>368</v>
      </c>
    </row>
    <row r="54" spans="1:14" ht="21.75" customHeight="1" thickBot="1" x14ac:dyDescent="0.25">
      <c r="A54" s="19" t="s">
        <v>40</v>
      </c>
      <c r="B54" s="71">
        <v>3.37</v>
      </c>
      <c r="C54" s="375">
        <v>25</v>
      </c>
      <c r="D54" s="30">
        <f t="shared" si="6"/>
        <v>84.25</v>
      </c>
      <c r="E54" s="85"/>
      <c r="F54" s="77">
        <f t="shared" si="3"/>
        <v>0</v>
      </c>
      <c r="G54" s="78">
        <f t="shared" si="4"/>
        <v>0</v>
      </c>
      <c r="H54" s="79">
        <f t="shared" si="5"/>
        <v>0</v>
      </c>
      <c r="I54" s="377" t="s">
        <v>203</v>
      </c>
    </row>
    <row r="55" spans="1:14" ht="21.75" customHeight="1" thickBot="1" x14ac:dyDescent="0.25">
      <c r="A55" s="19" t="s">
        <v>782</v>
      </c>
      <c r="B55" s="71">
        <v>1.95</v>
      </c>
      <c r="C55" s="72">
        <v>100</v>
      </c>
      <c r="D55" s="30">
        <f t="shared" si="6"/>
        <v>195</v>
      </c>
      <c r="E55" s="85"/>
      <c r="F55" s="77">
        <f t="shared" si="3"/>
        <v>0</v>
      </c>
      <c r="G55" s="78">
        <f t="shared" si="4"/>
        <v>0</v>
      </c>
      <c r="H55" s="79">
        <f t="shared" si="5"/>
        <v>0</v>
      </c>
      <c r="I55" s="376" t="s">
        <v>203</v>
      </c>
    </row>
    <row r="56" spans="1:14" ht="21.75" customHeight="1" thickBot="1" x14ac:dyDescent="0.25">
      <c r="A56" s="19" t="s">
        <v>41</v>
      </c>
      <c r="B56" s="71">
        <v>12.61</v>
      </c>
      <c r="C56" s="72">
        <v>12</v>
      </c>
      <c r="D56" s="30">
        <f t="shared" si="6"/>
        <v>151.32</v>
      </c>
      <c r="E56" s="85"/>
      <c r="F56" s="77">
        <f t="shared" si="3"/>
        <v>0</v>
      </c>
      <c r="G56" s="78">
        <f t="shared" si="4"/>
        <v>0</v>
      </c>
      <c r="H56" s="79">
        <f t="shared" si="5"/>
        <v>0</v>
      </c>
      <c r="I56" s="377" t="s">
        <v>368</v>
      </c>
    </row>
    <row r="57" spans="1:14" ht="21.75" customHeight="1" thickBot="1" x14ac:dyDescent="0.25">
      <c r="A57" s="19" t="s">
        <v>632</v>
      </c>
      <c r="B57" s="71">
        <v>2.67</v>
      </c>
      <c r="C57" s="375">
        <v>140</v>
      </c>
      <c r="D57" s="30">
        <f t="shared" si="6"/>
        <v>373.8</v>
      </c>
      <c r="E57" s="85"/>
      <c r="F57" s="77">
        <f t="shared" si="3"/>
        <v>0</v>
      </c>
      <c r="G57" s="78">
        <f t="shared" si="4"/>
        <v>0</v>
      </c>
      <c r="H57" s="79">
        <f t="shared" si="5"/>
        <v>0</v>
      </c>
      <c r="I57" s="377" t="s">
        <v>368</v>
      </c>
    </row>
    <row r="58" spans="1:14" ht="21.75" customHeight="1" thickBot="1" x14ac:dyDescent="0.25">
      <c r="A58" s="19" t="s">
        <v>43</v>
      </c>
      <c r="B58" s="71">
        <v>3.25</v>
      </c>
      <c r="C58" s="375">
        <v>15</v>
      </c>
      <c r="D58" s="30">
        <f t="shared" si="6"/>
        <v>48.75</v>
      </c>
      <c r="E58" s="85"/>
      <c r="F58" s="77">
        <f t="shared" si="3"/>
        <v>0</v>
      </c>
      <c r="G58" s="78">
        <f t="shared" si="4"/>
        <v>0</v>
      </c>
      <c r="H58" s="79">
        <f t="shared" si="5"/>
        <v>0</v>
      </c>
      <c r="I58" s="377" t="s">
        <v>161</v>
      </c>
    </row>
    <row r="59" spans="1:14" ht="21.75" customHeight="1" thickBot="1" x14ac:dyDescent="0.25">
      <c r="A59" s="19" t="s">
        <v>640</v>
      </c>
      <c r="B59" s="71">
        <v>3.49</v>
      </c>
      <c r="C59" s="375">
        <v>12</v>
      </c>
      <c r="D59" s="30">
        <f t="shared" si="6"/>
        <v>41.88</v>
      </c>
      <c r="E59" s="85"/>
      <c r="F59" s="77">
        <f t="shared" si="3"/>
        <v>0</v>
      </c>
      <c r="G59" s="78">
        <f t="shared" si="4"/>
        <v>0</v>
      </c>
      <c r="H59" s="79">
        <f t="shared" si="5"/>
        <v>0</v>
      </c>
      <c r="I59" s="377" t="s">
        <v>161</v>
      </c>
    </row>
    <row r="60" spans="1:14" ht="21.75" customHeight="1" thickBot="1" x14ac:dyDescent="0.25">
      <c r="A60" s="19" t="s">
        <v>44</v>
      </c>
      <c r="B60" s="71">
        <v>2.66</v>
      </c>
      <c r="C60" s="375">
        <v>90</v>
      </c>
      <c r="D60" s="30">
        <f t="shared" si="6"/>
        <v>239.4</v>
      </c>
      <c r="E60" s="85"/>
      <c r="F60" s="77">
        <f t="shared" si="3"/>
        <v>0</v>
      </c>
      <c r="G60" s="78">
        <f t="shared" si="4"/>
        <v>0</v>
      </c>
      <c r="H60" s="79">
        <f t="shared" si="5"/>
        <v>0</v>
      </c>
      <c r="I60" s="377" t="s">
        <v>368</v>
      </c>
    </row>
    <row r="61" spans="1:14" ht="21.75" customHeight="1" thickBot="1" x14ac:dyDescent="0.25">
      <c r="A61" s="19" t="s">
        <v>647</v>
      </c>
      <c r="B61" s="71">
        <v>25.89</v>
      </c>
      <c r="C61" s="72">
        <v>15</v>
      </c>
      <c r="D61" s="30">
        <f t="shared" si="6"/>
        <v>388.35</v>
      </c>
      <c r="E61" s="85"/>
      <c r="F61" s="77">
        <f t="shared" si="3"/>
        <v>0</v>
      </c>
      <c r="G61" s="78">
        <f t="shared" si="4"/>
        <v>0</v>
      </c>
      <c r="H61" s="79">
        <f t="shared" si="5"/>
        <v>0</v>
      </c>
      <c r="I61" s="376" t="s">
        <v>370</v>
      </c>
    </row>
    <row r="62" spans="1:14" ht="21.75" customHeight="1" thickBot="1" x14ac:dyDescent="0.25">
      <c r="A62" s="19" t="s">
        <v>128</v>
      </c>
      <c r="B62" s="71">
        <v>3.02</v>
      </c>
      <c r="C62" s="375">
        <v>90</v>
      </c>
      <c r="D62" s="30">
        <f t="shared" si="6"/>
        <v>271.8</v>
      </c>
      <c r="E62" s="85"/>
      <c r="F62" s="77">
        <f t="shared" si="3"/>
        <v>0</v>
      </c>
      <c r="G62" s="78">
        <f t="shared" si="4"/>
        <v>0</v>
      </c>
      <c r="H62" s="79">
        <f t="shared" si="5"/>
        <v>0</v>
      </c>
      <c r="I62" s="376" t="s">
        <v>368</v>
      </c>
    </row>
    <row r="63" spans="1:14" ht="21.75" customHeight="1" thickBot="1" x14ac:dyDescent="0.25">
      <c r="A63" s="19" t="s">
        <v>649</v>
      </c>
      <c r="B63" s="71">
        <v>5.83</v>
      </c>
      <c r="C63" s="72">
        <v>15</v>
      </c>
      <c r="D63" s="30">
        <f t="shared" si="6"/>
        <v>87.45</v>
      </c>
      <c r="E63" s="85"/>
      <c r="F63" s="77">
        <f t="shared" si="3"/>
        <v>0</v>
      </c>
      <c r="G63" s="78">
        <f t="shared" si="4"/>
        <v>0</v>
      </c>
      <c r="H63" s="79">
        <f t="shared" si="5"/>
        <v>0</v>
      </c>
      <c r="I63" s="377" t="s">
        <v>203</v>
      </c>
    </row>
    <row r="64" spans="1:14" ht="21.75" customHeight="1" thickTop="1" thickBot="1" x14ac:dyDescent="0.25">
      <c r="A64" s="179" t="s">
        <v>143</v>
      </c>
      <c r="B64" s="180"/>
      <c r="C64" s="181"/>
      <c r="D64" s="182">
        <f t="shared" si="6"/>
        <v>0</v>
      </c>
      <c r="E64" s="85"/>
      <c r="F64" s="183">
        <f t="shared" ref="F64:F70" si="7">IF(ISERROR(E64*B64),0,(E64*B64))</f>
        <v>0</v>
      </c>
      <c r="G64" s="184">
        <f t="shared" ref="G64:G70" si="8">IF(ISERROR(E64/C64),0,(E64/C64))</f>
        <v>0</v>
      </c>
      <c r="H64" s="185">
        <f t="shared" ref="H64:H70" si="9">IF(ISERROR($I$2*E64),0,($I$2*E64))</f>
        <v>0</v>
      </c>
      <c r="I64" s="379"/>
      <c r="J64" s="476" t="s">
        <v>493</v>
      </c>
      <c r="K64" s="477"/>
      <c r="L64" s="378"/>
      <c r="M64" s="287" t="s">
        <v>786</v>
      </c>
      <c r="N64" s="400"/>
    </row>
    <row r="65" spans="1:14" ht="21.75" customHeight="1" thickBot="1" x14ac:dyDescent="0.25">
      <c r="A65" s="186" t="s">
        <v>144</v>
      </c>
      <c r="B65" s="67"/>
      <c r="C65" s="68"/>
      <c r="D65" s="24">
        <f t="shared" si="6"/>
        <v>0</v>
      </c>
      <c r="E65" s="85"/>
      <c r="F65" s="77">
        <f t="shared" si="7"/>
        <v>0</v>
      </c>
      <c r="G65" s="78">
        <f t="shared" si="8"/>
        <v>0</v>
      </c>
      <c r="H65" s="187">
        <f t="shared" si="9"/>
        <v>0</v>
      </c>
      <c r="I65" s="379"/>
      <c r="J65" s="476" t="s">
        <v>493</v>
      </c>
      <c r="K65" s="477"/>
      <c r="L65" s="378"/>
      <c r="M65" s="287" t="s">
        <v>786</v>
      </c>
      <c r="N65" s="400"/>
    </row>
    <row r="66" spans="1:14" ht="21.75" customHeight="1" thickBot="1" x14ac:dyDescent="0.25">
      <c r="A66" s="186" t="s">
        <v>145</v>
      </c>
      <c r="B66" s="67"/>
      <c r="C66" s="68"/>
      <c r="D66" s="24">
        <f t="shared" si="6"/>
        <v>0</v>
      </c>
      <c r="E66" s="85"/>
      <c r="F66" s="77">
        <f t="shared" si="7"/>
        <v>0</v>
      </c>
      <c r="G66" s="78">
        <f t="shared" si="8"/>
        <v>0</v>
      </c>
      <c r="H66" s="187">
        <f t="shared" si="9"/>
        <v>0</v>
      </c>
      <c r="I66" s="379"/>
      <c r="J66" s="476" t="s">
        <v>493</v>
      </c>
      <c r="K66" s="477"/>
      <c r="L66" s="378"/>
      <c r="M66" s="287" t="s">
        <v>786</v>
      </c>
      <c r="N66" s="400"/>
    </row>
    <row r="67" spans="1:14" ht="21.75" customHeight="1" thickBot="1" x14ac:dyDescent="0.25">
      <c r="A67" s="186" t="s">
        <v>146</v>
      </c>
      <c r="B67" s="67"/>
      <c r="C67" s="68"/>
      <c r="D67" s="24">
        <f t="shared" si="6"/>
        <v>0</v>
      </c>
      <c r="E67" s="85"/>
      <c r="F67" s="77">
        <f t="shared" si="7"/>
        <v>0</v>
      </c>
      <c r="G67" s="78">
        <f t="shared" si="8"/>
        <v>0</v>
      </c>
      <c r="H67" s="187">
        <f t="shared" si="9"/>
        <v>0</v>
      </c>
      <c r="I67" s="379"/>
      <c r="J67" s="476" t="s">
        <v>493</v>
      </c>
      <c r="K67" s="477"/>
      <c r="L67" s="378"/>
      <c r="M67" s="287" t="s">
        <v>786</v>
      </c>
      <c r="N67" s="400"/>
    </row>
    <row r="68" spans="1:14" ht="21.75" customHeight="1" thickBot="1" x14ac:dyDescent="0.25">
      <c r="A68" s="186" t="s">
        <v>147</v>
      </c>
      <c r="B68" s="67"/>
      <c r="C68" s="68"/>
      <c r="D68" s="24">
        <f t="shared" si="6"/>
        <v>0</v>
      </c>
      <c r="E68" s="85"/>
      <c r="F68" s="77">
        <f t="shared" si="7"/>
        <v>0</v>
      </c>
      <c r="G68" s="78">
        <f t="shared" si="8"/>
        <v>0</v>
      </c>
      <c r="H68" s="187">
        <f t="shared" si="9"/>
        <v>0</v>
      </c>
      <c r="I68" s="379"/>
      <c r="J68" s="476" t="s">
        <v>493</v>
      </c>
      <c r="K68" s="477"/>
      <c r="L68" s="378"/>
      <c r="M68" s="287" t="s">
        <v>786</v>
      </c>
      <c r="N68" s="400"/>
    </row>
    <row r="69" spans="1:14" ht="21.75" customHeight="1" thickBot="1" x14ac:dyDescent="0.25">
      <c r="A69" s="186" t="s">
        <v>148</v>
      </c>
      <c r="B69" s="67"/>
      <c r="C69" s="68"/>
      <c r="D69" s="24">
        <f t="shared" si="6"/>
        <v>0</v>
      </c>
      <c r="E69" s="85"/>
      <c r="F69" s="77">
        <f t="shared" si="7"/>
        <v>0</v>
      </c>
      <c r="G69" s="78">
        <f t="shared" si="8"/>
        <v>0</v>
      </c>
      <c r="H69" s="187">
        <f t="shared" si="9"/>
        <v>0</v>
      </c>
      <c r="I69" s="379"/>
      <c r="J69" s="476" t="s">
        <v>493</v>
      </c>
      <c r="K69" s="477"/>
      <c r="L69" s="378"/>
      <c r="M69" s="287" t="s">
        <v>786</v>
      </c>
      <c r="N69" s="400"/>
    </row>
    <row r="70" spans="1:14" ht="21.75" customHeight="1" thickBot="1" x14ac:dyDescent="0.25">
      <c r="A70" s="188" t="s">
        <v>149</v>
      </c>
      <c r="B70" s="189"/>
      <c r="C70" s="190"/>
      <c r="D70" s="191">
        <f t="shared" ref="D70" si="10">IF(ISERROR(C70*B70),0,C70*B70)</f>
        <v>0</v>
      </c>
      <c r="E70" s="192"/>
      <c r="F70" s="193">
        <f t="shared" si="7"/>
        <v>0</v>
      </c>
      <c r="G70" s="194">
        <f t="shared" si="8"/>
        <v>0</v>
      </c>
      <c r="H70" s="195">
        <f t="shared" si="9"/>
        <v>0</v>
      </c>
      <c r="I70" s="379"/>
      <c r="J70" s="476" t="s">
        <v>493</v>
      </c>
      <c r="K70" s="477"/>
      <c r="L70" s="378"/>
      <c r="M70" s="287" t="s">
        <v>786</v>
      </c>
      <c r="N70" s="400"/>
    </row>
    <row r="71" spans="1:14" ht="16.5" thickTop="1" x14ac:dyDescent="0.2">
      <c r="A71" s="31"/>
      <c r="B71" s="32"/>
      <c r="C71" s="33"/>
      <c r="D71" s="34"/>
      <c r="E71" s="35"/>
      <c r="F71" s="36"/>
      <c r="G71" s="36"/>
      <c r="H71" s="37"/>
      <c r="I71" s="17"/>
    </row>
    <row r="72" spans="1:14" ht="14.25" x14ac:dyDescent="0.2">
      <c r="B72"/>
    </row>
    <row r="73" spans="1:14" ht="14.25" x14ac:dyDescent="0.2">
      <c r="B73"/>
    </row>
    <row r="74" spans="1:14" ht="14.25" x14ac:dyDescent="0.2">
      <c r="B74"/>
    </row>
    <row r="75" spans="1:14" ht="14.25" x14ac:dyDescent="0.2">
      <c r="B75"/>
    </row>
    <row r="76" spans="1:14" ht="14.25" x14ac:dyDescent="0.2">
      <c r="B76"/>
    </row>
    <row r="77" spans="1:14" ht="14.25" x14ac:dyDescent="0.2">
      <c r="B77"/>
    </row>
    <row r="78" spans="1:14" ht="14.25" x14ac:dyDescent="0.2">
      <c r="B78"/>
    </row>
    <row r="79" spans="1:14" ht="14.25" x14ac:dyDescent="0.2">
      <c r="B79"/>
    </row>
    <row r="80" spans="1:14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</sheetData>
  <sheetProtection password="CAEF" sheet="1" objects="1" scenarios="1"/>
  <mergeCells count="11">
    <mergeCell ref="J66:K66"/>
    <mergeCell ref="J67:K67"/>
    <mergeCell ref="J68:K68"/>
    <mergeCell ref="J69:K69"/>
    <mergeCell ref="J70:K70"/>
    <mergeCell ref="E1:H1"/>
    <mergeCell ref="M1:N2"/>
    <mergeCell ref="A3:D3"/>
    <mergeCell ref="J64:K64"/>
    <mergeCell ref="J65:K65"/>
    <mergeCell ref="J3:K3"/>
  </mergeCells>
  <conditionalFormatting sqref="I2">
    <cfRule type="expression" dxfId="24" priority="7">
      <formula>OR($I$2="",$I$2=0)</formula>
    </cfRule>
  </conditionalFormatting>
  <conditionalFormatting sqref="I1">
    <cfRule type="expression" dxfId="23" priority="6">
      <formula>OR($I$2="",$I$2=0)</formula>
    </cfRule>
  </conditionalFormatting>
  <conditionalFormatting sqref="E2:E3">
    <cfRule type="expression" dxfId="22" priority="5">
      <formula>SUM($E$4:$E$70)=0</formula>
    </cfRule>
  </conditionalFormatting>
  <conditionalFormatting sqref="L64:L70">
    <cfRule type="expression" dxfId="21" priority="4">
      <formula>AND($J64="insektenblütig JA / NEIN:",$L64&lt;&gt;"")</formula>
    </cfRule>
  </conditionalFormatting>
  <conditionalFormatting sqref="J64:K70">
    <cfRule type="expression" dxfId="20" priority="3">
      <formula>$J64="insektenblütig JA / NEIN:"</formula>
    </cfRule>
  </conditionalFormatting>
  <conditionalFormatting sqref="I64">
    <cfRule type="expression" dxfId="19" priority="2">
      <formula>$I64&lt;&gt;""</formula>
    </cfRule>
  </conditionalFormatting>
  <conditionalFormatting sqref="N64:N70">
    <cfRule type="expression" dxfId="18" priority="1">
      <formula>$N64&lt;&gt;""</formula>
    </cfRule>
  </conditionalFormatting>
  <hyperlinks>
    <hyperlink ref="M1:N2" location="'Zusammenfassung int. Prod.'!A1" display="'Zusammenfassung int. Prod.'!A1"/>
  </hyperlinks>
  <pageMargins left="0.7" right="0.7" top="0.78740157499999996" bottom="0.78740157499999996" header="0.3" footer="0.3"/>
  <pageSetup paperSize="9" scale="48" fitToHeight="3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'Konventionell (2)'!$AB$3:$AB$14</xm:f>
          </x14:formula1>
          <xm:sqref>I64:I70</xm:sqref>
        </x14:dataValidation>
        <x14:dataValidation type="list" allowBlank="1" showInputMessage="1" showErrorMessage="1">
          <x14:formula1>
            <xm:f>'Konventionell (2)'!$AC$3:$AC$5</xm:f>
          </x14:formula1>
          <xm:sqref>L64:L70</xm:sqref>
        </x14:dataValidation>
        <x14:dataValidation type="list" allowBlank="1" showInputMessage="1" showErrorMessage="1">
          <x14:formula1>
            <xm:f>'Konventionell (2)'!$AD$3:$AD$9</xm:f>
          </x14:formula1>
          <xm:sqref>N64:N70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O106"/>
  <sheetViews>
    <sheetView zoomScale="90" zoomScaleNormal="90" workbookViewId="0">
      <selection activeCell="G9" sqref="G9"/>
    </sheetView>
  </sheetViews>
  <sheetFormatPr baseColWidth="10" defaultRowHeight="14.25" x14ac:dyDescent="0.2"/>
  <cols>
    <col min="1" max="1" width="29.5" customWidth="1"/>
    <col min="2" max="2" width="13" customWidth="1"/>
    <col min="3" max="3" width="12.5" bestFit="1" customWidth="1"/>
    <col min="4" max="4" width="24.75" bestFit="1" customWidth="1"/>
    <col min="5" max="5" width="24.875" bestFit="1" customWidth="1"/>
    <col min="6" max="6" width="16.625" customWidth="1"/>
    <col min="7" max="8" width="20" customWidth="1"/>
    <col min="9" max="12" width="16.625" customWidth="1"/>
    <col min="14" max="14" width="0" hidden="1" customWidth="1"/>
    <col min="15" max="15" width="11" hidden="1" customWidth="1"/>
    <col min="16" max="16" width="11" customWidth="1"/>
  </cols>
  <sheetData>
    <row r="1" spans="1:14" ht="39" customHeight="1" thickBot="1" x14ac:dyDescent="0.25">
      <c r="A1" s="498" t="s">
        <v>506</v>
      </c>
      <c r="B1" s="499"/>
      <c r="C1" s="499"/>
      <c r="D1" s="499"/>
      <c r="E1" s="499"/>
      <c r="F1" s="499"/>
      <c r="G1" s="500"/>
      <c r="H1" s="389"/>
      <c r="I1" s="482" t="s">
        <v>499</v>
      </c>
      <c r="J1" s="483"/>
      <c r="K1" s="488" t="s">
        <v>351</v>
      </c>
      <c r="L1" s="489"/>
    </row>
    <row r="2" spans="1:14" ht="15" thickBot="1" x14ac:dyDescent="0.25">
      <c r="I2" s="484"/>
      <c r="J2" s="485"/>
      <c r="K2" s="490"/>
      <c r="L2" s="491"/>
    </row>
    <row r="3" spans="1:14" ht="58.5" customHeight="1" thickBot="1" x14ac:dyDescent="0.25">
      <c r="A3" s="206" t="s">
        <v>330</v>
      </c>
      <c r="B3" s="206" t="s">
        <v>334</v>
      </c>
      <c r="C3" s="206" t="s">
        <v>336</v>
      </c>
      <c r="D3" s="206" t="s">
        <v>331</v>
      </c>
      <c r="E3" s="211" t="str">
        <f>CONCATENATE("Kosten in € für die Gesamtfläche von ",'Begr.-Rechner int. Prod.'!$I$2," ha")</f>
        <v>Kosten in € für die Gesamtfläche von  ha</v>
      </c>
      <c r="F3" s="494" t="s">
        <v>794</v>
      </c>
      <c r="G3" s="495"/>
      <c r="H3" s="211" t="s">
        <v>795</v>
      </c>
      <c r="I3" s="486"/>
      <c r="J3" s="487"/>
      <c r="K3" s="492"/>
      <c r="L3" s="493"/>
    </row>
    <row r="4" spans="1:14" ht="21.75" customHeight="1" thickBot="1" x14ac:dyDescent="0.25">
      <c r="A4" s="229" t="str">
        <f>IF('Begr.-Rechner int. Prod.'!$I$2&lt;&gt;"",CONCATENATE('Begr.-Rechner int. Prod.'!$I$2," ha"),"")</f>
        <v/>
      </c>
      <c r="B4" s="229" t="str">
        <f>IF('Begr.-Rechner int. Prod.'!$J$2&gt;0,CONCATENATE('Begr.-Rechner int. Prod.'!$J$2, " kg/ha"),"")</f>
        <v/>
      </c>
      <c r="C4" s="229" t="str">
        <f>IF('Begr.-Rechner int. Prod.'!$K$2&gt;0,CONCATENATE('Begr.-Rechner int. Prod.'!$K$2," €"),"")</f>
        <v/>
      </c>
      <c r="D4" s="230" t="str">
        <f>IF('Begr.-Rechner int. Prod.'!$L$2&gt;0,'Begr.-Rechner int. Prod.'!$L$2,"")</f>
        <v/>
      </c>
      <c r="E4" s="229" t="str">
        <f>IF(SUM(F7:F27)&gt;0,CONCATENATE(SUM(F7:F27)," €"),"")</f>
        <v/>
      </c>
      <c r="F4" s="496" t="str">
        <f>IF(AND('Konventionell (2)'!Z3="",'Konventionell (2)'!Z4="",'Konventionell (2)'!Z5="",'Konventionell (2)'!Z6="",'Konventionell (2)'!Z7="",'Konventionell (2)'!Z8="",'Konventionell (2)'!Z9="",'Konventionell (2)'!J2&gt;0),'Konventionell (2)'!Z10,CONCATENATE('Konventionell (2)'!Z3,'Konventionell (2)'!Z4,'Konventionell (2)'!Z5,'Konventionell (2)'!Z6,'Konventionell (2)'!Z7,'Konventionell (2)'!Z8,'Konventionell (2)'!Z9))</f>
        <v/>
      </c>
      <c r="G4" s="497"/>
      <c r="H4" s="399" t="str">
        <f>IF(AND($D4&gt;0,$O$28=0),$O$28,IF(AND($D4&gt;0,$O$28&gt;0),$O$28,""))</f>
        <v/>
      </c>
      <c r="I4" s="501" t="str">
        <f>IF('Konventionell (2)'!$R$3="ja","* zulässige Begrünungskulturen gem. Variante 6 beachten:
- Grünschnittroggen nach Saatgutgesetz,
- Wintererbse lt. Saatgutgesetz,
- Pannonische Wicke, Zottelwicke; Winterackerbohne, Winterrübsen (inkl. Perko)","")</f>
        <v/>
      </c>
      <c r="J4" s="501"/>
      <c r="K4" s="501"/>
      <c r="L4" s="501"/>
    </row>
    <row r="5" spans="1:14" ht="15" thickBot="1" x14ac:dyDescent="0.25">
      <c r="F5" s="480"/>
      <c r="G5" s="481"/>
      <c r="H5" s="398"/>
      <c r="I5" s="502"/>
      <c r="J5" s="502"/>
      <c r="K5" s="502"/>
      <c r="L5" s="502"/>
    </row>
    <row r="6" spans="1:14" ht="29.25" customHeight="1" thickBot="1" x14ac:dyDescent="0.25">
      <c r="A6" s="206" t="s">
        <v>333</v>
      </c>
      <c r="B6" s="207" t="s">
        <v>5</v>
      </c>
      <c r="C6" s="208" t="s">
        <v>1</v>
      </c>
      <c r="D6" s="207" t="s">
        <v>332</v>
      </c>
      <c r="E6" s="212" t="s">
        <v>337</v>
      </c>
      <c r="F6" s="209" t="s">
        <v>335</v>
      </c>
      <c r="G6" s="209" t="s">
        <v>358</v>
      </c>
      <c r="H6" s="391"/>
      <c r="I6" s="502"/>
      <c r="J6" s="502"/>
      <c r="K6" s="502"/>
      <c r="L6" s="502"/>
    </row>
    <row r="7" spans="1:14" ht="15" x14ac:dyDescent="0.2">
      <c r="A7" s="326" t="str">
        <f t="array" ref="A7">IFERROR(INDEX('Konventionell (2)'!A:A,SMALL(IF('Konventionell (2)'!$E$3:$E$71&gt;0,ROW($3:$69)),ROW(A1))),"")</f>
        <v/>
      </c>
      <c r="B7" s="232" t="str">
        <f t="array" ref="B7">IFERROR(INDEX('Konventionell (2)'!E:E,SMALL(IF('Konventionell (2)'!$E$3:$E$71&gt;0,ROW($3:$69)),ROW(A1))),"")</f>
        <v/>
      </c>
      <c r="C7" s="232" t="str">
        <f t="array" ref="C7">IFERROR(INDEX('Konventionell (2)'!F:F,SMALL(IF('Konventionell (2)'!$E$3:$E$71&gt;0,ROW($3:$69)),ROW(A1))),"")</f>
        <v/>
      </c>
      <c r="D7" s="327" t="str">
        <f t="array" ref="D7">IFERROR(INDEX('Konventionell (2)'!G:G,SMALL(IF('Konventionell (2)'!$E$3:$E$71&gt;0,ROW($3:$69)),ROW(A1))),"")</f>
        <v/>
      </c>
      <c r="E7" s="232" t="str">
        <f t="array" ref="E7">IFERROR(INDEX('Konventionell (2)'!H:H,SMALL(IF('Konventionell (2)'!$E$3:$E$71&gt;0,ROW($3:$69)),ROW(A1))),"")</f>
        <v/>
      </c>
      <c r="F7" s="231" t="str">
        <f>IF(A7="","",C7*'Begr.-Rechner int. Prod.'!$I$2)</f>
        <v/>
      </c>
      <c r="G7" s="231" t="str">
        <f>IFERROR(VLOOKUP(A7,'Konventionell (2)'!$A$3:$I$71,9,0),"")</f>
        <v/>
      </c>
      <c r="H7" s="231"/>
      <c r="I7" s="502"/>
      <c r="J7" s="502"/>
      <c r="K7" s="502"/>
      <c r="L7" s="502"/>
      <c r="N7" s="394">
        <f t="shared" ref="N7:N27" si="0">IF($G7="Leguminose",D7,0)</f>
        <v>0</v>
      </c>
    </row>
    <row r="8" spans="1:14" ht="15" x14ac:dyDescent="0.2">
      <c r="A8" s="326" t="str">
        <f t="array" ref="A8">IFERROR(INDEX('Konventionell (2)'!A:A,SMALL(IF('Konventionell (2)'!$E$3:$E$71&gt;0,ROW($3:$69)),ROW(A2))),"")</f>
        <v/>
      </c>
      <c r="B8" s="232" t="str">
        <f t="array" ref="B8">IFERROR(INDEX('Konventionell (2)'!E:E,SMALL(IF('Konventionell (2)'!$E$3:$E$71&gt;0,ROW($3:$69)),ROW(A2))),"")</f>
        <v/>
      </c>
      <c r="C8" s="232" t="str">
        <f t="array" ref="C8">IFERROR(INDEX('Konventionell (2)'!F:F,SMALL(IF('Konventionell (2)'!$E$3:$E$71&gt;0,ROW($3:$69)),ROW(A2))),"")</f>
        <v/>
      </c>
      <c r="D8" s="327" t="str">
        <f t="array" ref="D8">IFERROR(INDEX('Konventionell (2)'!G:G,SMALL(IF('Konventionell (2)'!$E$3:$E$71&gt;0,ROW($3:$69)),ROW(A2))),"")</f>
        <v/>
      </c>
      <c r="E8" s="232" t="str">
        <f t="array" ref="E8">IFERROR(INDEX('Konventionell (2)'!H:H,SMALL(IF('Konventionell (2)'!$E$3:$E$71&gt;0,ROW($3:$69)),ROW(A2))),"")</f>
        <v/>
      </c>
      <c r="F8" s="231" t="str">
        <f>IF(A8="","",C8*'Begr.-Rechner int. Prod.'!$I$2)</f>
        <v/>
      </c>
      <c r="G8" s="231" t="str">
        <f>IFERROR(VLOOKUP(A8,'Konventionell (2)'!$A$3:$I$71,9,0),"")</f>
        <v/>
      </c>
      <c r="H8" s="231"/>
      <c r="J8" s="259"/>
      <c r="N8" s="394">
        <f t="shared" si="0"/>
        <v>0</v>
      </c>
    </row>
    <row r="9" spans="1:14" ht="15" x14ac:dyDescent="0.2">
      <c r="A9" s="326" t="str">
        <f t="array" ref="A9">IFERROR(INDEX('Konventionell (2)'!A:A,SMALL(IF('Konventionell (2)'!$E$3:$E$71&gt;0,ROW($3:$69)),ROW(A3))),"")</f>
        <v/>
      </c>
      <c r="B9" s="232" t="str">
        <f t="array" ref="B9">IFERROR(INDEX('Konventionell (2)'!E:E,SMALL(IF('Konventionell (2)'!$E$3:$E$71&gt;0,ROW($3:$69)),ROW(A3))),"")</f>
        <v/>
      </c>
      <c r="C9" s="232" t="str">
        <f t="array" ref="C9">IFERROR(INDEX('Konventionell (2)'!F:F,SMALL(IF('Konventionell (2)'!$E$3:$E$71&gt;0,ROW($3:$69)),ROW(A3))),"")</f>
        <v/>
      </c>
      <c r="D9" s="327" t="str">
        <f t="array" ref="D9">IFERROR(INDEX('Konventionell (2)'!G:G,SMALL(IF('Konventionell (2)'!$E$3:$E$71&gt;0,ROW($3:$69)),ROW(A3))),"")</f>
        <v/>
      </c>
      <c r="E9" s="232" t="str">
        <f t="array" ref="E9">IFERROR(INDEX('Konventionell (2)'!H:H,SMALL(IF('Konventionell (2)'!$E$3:$E$71&gt;0,ROW($3:$69)),ROW(A3))),"")</f>
        <v/>
      </c>
      <c r="F9" s="231" t="str">
        <f>IF(A9="","",C9*'Begr.-Rechner int. Prod.'!$I$2)</f>
        <v/>
      </c>
      <c r="G9" s="231" t="str">
        <f>IFERROR(VLOOKUP(A9,'Konventionell (2)'!$A$3:$I$71,9,0),"")</f>
        <v/>
      </c>
      <c r="H9" s="231"/>
      <c r="N9" s="394">
        <f t="shared" si="0"/>
        <v>0</v>
      </c>
    </row>
    <row r="10" spans="1:14" ht="15" x14ac:dyDescent="0.2">
      <c r="A10" s="326" t="str">
        <f t="array" ref="A10">IFERROR(INDEX('Konventionell (2)'!A:A,SMALL(IF('Konventionell (2)'!$E$3:$E$71&gt;0,ROW($3:$69)),ROW(A4))),"")</f>
        <v/>
      </c>
      <c r="B10" s="232" t="str">
        <f t="array" ref="B10">IFERROR(INDEX('Konventionell (2)'!E:E,SMALL(IF('Konventionell (2)'!$E$3:$E$71&gt;0,ROW($3:$69)),ROW(A4))),"")</f>
        <v/>
      </c>
      <c r="C10" s="232" t="str">
        <f t="array" ref="C10">IFERROR(INDEX('Konventionell (2)'!F:F,SMALL(IF('Konventionell (2)'!$E$3:$E$71&gt;0,ROW($3:$69)),ROW(A4))),"")</f>
        <v/>
      </c>
      <c r="D10" s="327" t="str">
        <f t="array" ref="D10">IFERROR(INDEX('Konventionell (2)'!G:G,SMALL(IF('Konventionell (2)'!$E$3:$E$71&gt;0,ROW($3:$69)),ROW(A4))),"")</f>
        <v/>
      </c>
      <c r="E10" s="232" t="str">
        <f t="array" ref="E10">IFERROR(INDEX('Konventionell (2)'!H:H,SMALL(IF('Konventionell (2)'!$E$3:$E$71&gt;0,ROW($3:$69)),ROW(A4))),"")</f>
        <v/>
      </c>
      <c r="F10" s="231" t="str">
        <f>IF(A10="","",C10*'Begr.-Rechner int. Prod.'!$I$2)</f>
        <v/>
      </c>
      <c r="G10" s="231" t="str">
        <f>IFERROR(VLOOKUP(A10,'Konventionell (2)'!$A$3:$I$71,9,0),"")</f>
        <v/>
      </c>
      <c r="H10" s="231"/>
      <c r="N10" s="394">
        <f t="shared" si="0"/>
        <v>0</v>
      </c>
    </row>
    <row r="11" spans="1:14" ht="15" x14ac:dyDescent="0.2">
      <c r="A11" s="326" t="str">
        <f t="array" ref="A11">IFERROR(INDEX('Konventionell (2)'!A:A,SMALL(IF('Konventionell (2)'!$E$3:$E$71&gt;0,ROW($3:$69)),ROW(A5))),"")</f>
        <v/>
      </c>
      <c r="B11" s="232" t="str">
        <f t="array" ref="B11">IFERROR(INDEX('Konventionell (2)'!E:E,SMALL(IF('Konventionell (2)'!$E$3:$E$71&gt;0,ROW($3:$69)),ROW(A5))),"")</f>
        <v/>
      </c>
      <c r="C11" s="232" t="str">
        <f t="array" ref="C11">IFERROR(INDEX('Konventionell (2)'!F:F,SMALL(IF('Konventionell (2)'!$E$3:$E$71&gt;0,ROW($3:$69)),ROW(A5))),"")</f>
        <v/>
      </c>
      <c r="D11" s="327" t="str">
        <f t="array" ref="D11">IFERROR(INDEX('Konventionell (2)'!G:G,SMALL(IF('Konventionell (2)'!$E$3:$E$71&gt;0,ROW($3:$69)),ROW(A5))),"")</f>
        <v/>
      </c>
      <c r="E11" s="232" t="str">
        <f t="array" ref="E11">IFERROR(INDEX('Konventionell (2)'!H:H,SMALL(IF('Konventionell (2)'!$E$3:$E$71&gt;0,ROW($3:$69)),ROW(A5))),"")</f>
        <v/>
      </c>
      <c r="F11" s="231" t="str">
        <f>IF(A11="","",C11*'Begr.-Rechner int. Prod.'!$I$2)</f>
        <v/>
      </c>
      <c r="G11" s="231" t="str">
        <f>IFERROR(VLOOKUP(A11,'Konventionell (2)'!$A$3:$I$71,9,0),"")</f>
        <v/>
      </c>
      <c r="H11" s="231"/>
      <c r="N11" s="394">
        <f t="shared" si="0"/>
        <v>0</v>
      </c>
    </row>
    <row r="12" spans="1:14" ht="15" x14ac:dyDescent="0.2">
      <c r="A12" s="326" t="str">
        <f t="array" ref="A12">IFERROR(INDEX('Konventionell (2)'!A:A,SMALL(IF('Konventionell (2)'!$E$3:$E$71&gt;0,ROW($3:$69)),ROW(A6))),"")</f>
        <v/>
      </c>
      <c r="B12" s="232" t="str">
        <f t="array" ref="B12">IFERROR(INDEX('Konventionell (2)'!E:E,SMALL(IF('Konventionell (2)'!$E$3:$E$71&gt;0,ROW($3:$69)),ROW(A6))),"")</f>
        <v/>
      </c>
      <c r="C12" s="232" t="str">
        <f t="array" ref="C12">IFERROR(INDEX('Konventionell (2)'!F:F,SMALL(IF('Konventionell (2)'!$E$3:$E$71&gt;0,ROW($3:$69)),ROW(A6))),"")</f>
        <v/>
      </c>
      <c r="D12" s="327" t="str">
        <f t="array" ref="D12">IFERROR(INDEX('Konventionell (2)'!G:G,SMALL(IF('Konventionell (2)'!$E$3:$E$71&gt;0,ROW($3:$69)),ROW(A6))),"")</f>
        <v/>
      </c>
      <c r="E12" s="232" t="str">
        <f t="array" ref="E12">IFERROR(INDEX('Konventionell (2)'!H:H,SMALL(IF('Konventionell (2)'!$E$3:$E$71&gt;0,ROW($3:$69)),ROW(A6))),"")</f>
        <v/>
      </c>
      <c r="F12" s="231" t="str">
        <f>IF(A12="","",C12*'Begr.-Rechner int. Prod.'!$I$2)</f>
        <v/>
      </c>
      <c r="G12" s="231" t="str">
        <f>IFERROR(VLOOKUP(A12,'Konventionell (2)'!$A$3:$I$71,9,0),"")</f>
        <v/>
      </c>
      <c r="H12" s="231"/>
      <c r="N12" s="394">
        <f t="shared" si="0"/>
        <v>0</v>
      </c>
    </row>
    <row r="13" spans="1:14" ht="15" x14ac:dyDescent="0.2">
      <c r="A13" s="326" t="str">
        <f t="array" ref="A13">IFERROR(INDEX('Konventionell (2)'!A:A,SMALL(IF('Konventionell (2)'!$E$3:$E$71&gt;0,ROW($3:$69)),ROW(A7))),"")</f>
        <v/>
      </c>
      <c r="B13" s="232" t="str">
        <f t="array" ref="B13">IFERROR(INDEX('Konventionell (2)'!E:E,SMALL(IF('Konventionell (2)'!$E$3:$E$71&gt;0,ROW($3:$69)),ROW(A7))),"")</f>
        <v/>
      </c>
      <c r="C13" s="232" t="str">
        <f t="array" ref="C13">IFERROR(INDEX('Konventionell (2)'!F:F,SMALL(IF('Konventionell (2)'!$E$3:$E$71&gt;0,ROW($3:$69)),ROW(A7))),"")</f>
        <v/>
      </c>
      <c r="D13" s="327" t="str">
        <f t="array" ref="D13">IFERROR(INDEX('Konventionell (2)'!G:G,SMALL(IF('Konventionell (2)'!$E$3:$E$71&gt;0,ROW($3:$69)),ROW(A7))),"")</f>
        <v/>
      </c>
      <c r="E13" s="232" t="str">
        <f t="array" ref="E13">IFERROR(INDEX('Konventionell (2)'!H:H,SMALL(IF('Konventionell (2)'!$E$3:$E$71&gt;0,ROW($3:$69)),ROW(A7))),"")</f>
        <v/>
      </c>
      <c r="F13" s="231" t="str">
        <f>IF(A13="","",C13*'Begr.-Rechner int. Prod.'!$I$2)</f>
        <v/>
      </c>
      <c r="G13" s="231" t="str">
        <f>IFERROR(VLOOKUP(A13,'Konventionell (2)'!$A$3:$I$71,9,0),"")</f>
        <v/>
      </c>
      <c r="H13" s="231"/>
      <c r="N13" s="394">
        <f t="shared" si="0"/>
        <v>0</v>
      </c>
    </row>
    <row r="14" spans="1:14" ht="15" x14ac:dyDescent="0.2">
      <c r="A14" s="326" t="str">
        <f t="array" ref="A14">IFERROR(INDEX('Konventionell (2)'!A:A,SMALL(IF('Konventionell (2)'!$E$3:$E$71&gt;0,ROW($3:$69)),ROW(A8))),"")</f>
        <v/>
      </c>
      <c r="B14" s="232" t="str">
        <f t="array" ref="B14">IFERROR(INDEX('Konventionell (2)'!E:E,SMALL(IF('Konventionell (2)'!$E$3:$E$71&gt;0,ROW($3:$69)),ROW(A8))),"")</f>
        <v/>
      </c>
      <c r="C14" s="232" t="str">
        <f t="array" ref="C14">IFERROR(INDEX('Konventionell (2)'!F:F,SMALL(IF('Konventionell (2)'!$E$3:$E$71&gt;0,ROW($3:$69)),ROW(A8))),"")</f>
        <v/>
      </c>
      <c r="D14" s="327" t="str">
        <f t="array" ref="D14">IFERROR(INDEX('Konventionell (2)'!G:G,SMALL(IF('Konventionell (2)'!$E$3:$E$71&gt;0,ROW($3:$69)),ROW(A8))),"")</f>
        <v/>
      </c>
      <c r="E14" s="232" t="str">
        <f t="array" ref="E14">IFERROR(INDEX('Konventionell (2)'!H:H,SMALL(IF('Konventionell (2)'!$E$3:$E$71&gt;0,ROW($3:$69)),ROW(A8))),"")</f>
        <v/>
      </c>
      <c r="F14" s="231" t="str">
        <f>IF(A14="","",C14*'Begr.-Rechner int. Prod.'!$I$2)</f>
        <v/>
      </c>
      <c r="G14" s="231" t="str">
        <f>IFERROR(VLOOKUP(A14,'Konventionell (2)'!$A$3:$I$71,9,0),"")</f>
        <v/>
      </c>
      <c r="H14" s="231"/>
      <c r="N14" s="394">
        <f t="shared" si="0"/>
        <v>0</v>
      </c>
    </row>
    <row r="15" spans="1:14" ht="15" x14ac:dyDescent="0.2">
      <c r="A15" s="326" t="str">
        <f t="array" ref="A15">IFERROR(INDEX('Konventionell (2)'!A:A,SMALL(IF('Konventionell (2)'!$E$3:$E$71&gt;0,ROW($3:$69)),ROW(A9))),"")</f>
        <v/>
      </c>
      <c r="B15" s="232" t="str">
        <f t="array" ref="B15">IFERROR(INDEX('Konventionell (2)'!E:E,SMALL(IF('Konventionell (2)'!$E$3:$E$71&gt;0,ROW($3:$69)),ROW(A9))),"")</f>
        <v/>
      </c>
      <c r="C15" s="232" t="str">
        <f t="array" ref="C15">IFERROR(INDEX('Konventionell (2)'!F:F,SMALL(IF('Konventionell (2)'!$E$3:$E$71&gt;0,ROW($3:$69)),ROW(A9))),"")</f>
        <v/>
      </c>
      <c r="D15" s="327" t="str">
        <f t="array" ref="D15">IFERROR(INDEX('Konventionell (2)'!G:G,SMALL(IF('Konventionell (2)'!$E$3:$E$71&gt;0,ROW($3:$69)),ROW(A9))),"")</f>
        <v/>
      </c>
      <c r="E15" s="232" t="str">
        <f t="array" ref="E15">IFERROR(INDEX('Konventionell (2)'!H:H,SMALL(IF('Konventionell (2)'!$E$3:$E$71&gt;0,ROW($3:$69)),ROW(A9))),"")</f>
        <v/>
      </c>
      <c r="F15" s="231" t="str">
        <f>IF(A15="","",C15*'Begr.-Rechner int. Prod.'!$I$2)</f>
        <v/>
      </c>
      <c r="G15" s="231" t="str">
        <f>IFERROR(VLOOKUP(A15,'Konventionell (2)'!$A$3:$I$71,9,0),"")</f>
        <v/>
      </c>
      <c r="H15" s="231"/>
      <c r="N15" s="394">
        <f t="shared" si="0"/>
        <v>0</v>
      </c>
    </row>
    <row r="16" spans="1:14" ht="15" x14ac:dyDescent="0.2">
      <c r="A16" s="326" t="str">
        <f t="array" ref="A16">IFERROR(INDEX('Konventionell (2)'!A:A,SMALL(IF('Konventionell (2)'!$E$3:$E$71&gt;0,ROW($3:$69)),ROW(A10))),"")</f>
        <v/>
      </c>
      <c r="B16" s="232" t="str">
        <f t="array" ref="B16">IFERROR(INDEX('Konventionell (2)'!E:E,SMALL(IF('Konventionell (2)'!$E$3:$E$71&gt;0,ROW($3:$69)),ROW(A10))),"")</f>
        <v/>
      </c>
      <c r="C16" s="232" t="str">
        <f t="array" ref="C16">IFERROR(INDEX('Konventionell (2)'!F:F,SMALL(IF('Konventionell (2)'!$E$3:$E$71&gt;0,ROW($3:$69)),ROW(A10))),"")</f>
        <v/>
      </c>
      <c r="D16" s="327" t="str">
        <f t="array" ref="D16">IFERROR(INDEX('Konventionell (2)'!G:G,SMALL(IF('Konventionell (2)'!$E$3:$E$71&gt;0,ROW($3:$69)),ROW(A10))),"")</f>
        <v/>
      </c>
      <c r="E16" s="232" t="str">
        <f t="array" ref="E16">IFERROR(INDEX('Konventionell (2)'!H:H,SMALL(IF('Konventionell (2)'!$E$3:$E$71&gt;0,ROW($3:$69)),ROW(A10))),"")</f>
        <v/>
      </c>
      <c r="F16" s="231" t="str">
        <f>IF(A16="","",C16*'Begr.-Rechner int. Prod.'!$I$2)</f>
        <v/>
      </c>
      <c r="G16" s="231" t="str">
        <f>IFERROR(VLOOKUP(A16,'Konventionell (2)'!$A$3:$I$71,9,0),"")</f>
        <v/>
      </c>
      <c r="H16" s="231"/>
      <c r="N16" s="394">
        <f t="shared" si="0"/>
        <v>0</v>
      </c>
    </row>
    <row r="17" spans="1:15" ht="15" x14ac:dyDescent="0.2">
      <c r="A17" s="326" t="str">
        <f t="array" ref="A17">IFERROR(INDEX('Konventionell (2)'!A:A,SMALL(IF('Konventionell (2)'!$E$3:$E$71&gt;0,ROW($3:$69)),ROW(A11))),"")</f>
        <v/>
      </c>
      <c r="B17" s="232" t="str">
        <f t="array" ref="B17">IFERROR(INDEX('Konventionell (2)'!E:E,SMALL(IF('Konventionell (2)'!$E$3:$E$71&gt;0,ROW($3:$69)),ROW(A11))),"")</f>
        <v/>
      </c>
      <c r="C17" s="232" t="str">
        <f t="array" ref="C17">IFERROR(INDEX('Konventionell (2)'!F:F,SMALL(IF('Konventionell (2)'!$E$3:$E$71&gt;0,ROW($3:$69)),ROW(A11))),"")</f>
        <v/>
      </c>
      <c r="D17" s="327" t="str">
        <f t="array" ref="D17">IFERROR(INDEX('Konventionell (2)'!G:G,SMALL(IF('Konventionell (2)'!$E$3:$E$71&gt;0,ROW($3:$69)),ROW(A11))),"")</f>
        <v/>
      </c>
      <c r="E17" s="232" t="str">
        <f t="array" ref="E17">IFERROR(INDEX('Konventionell (2)'!H:H,SMALL(IF('Konventionell (2)'!$E$3:$E$71&gt;0,ROW($3:$69)),ROW(A11))),"")</f>
        <v/>
      </c>
      <c r="F17" s="231" t="str">
        <f>IF(A17="","",C17*'Begr.-Rechner int. Prod.'!$I$2)</f>
        <v/>
      </c>
      <c r="G17" s="231" t="str">
        <f>IFERROR(VLOOKUP(A17,'Konventionell (2)'!$A$3:$I$71,9,0),"")</f>
        <v/>
      </c>
      <c r="H17" s="231"/>
      <c r="N17" s="394">
        <f t="shared" si="0"/>
        <v>0</v>
      </c>
    </row>
    <row r="18" spans="1:15" ht="15" x14ac:dyDescent="0.2">
      <c r="A18" s="326" t="str">
        <f t="array" ref="A18">IFERROR(INDEX('Konventionell (2)'!A:A,SMALL(IF('Konventionell (2)'!$E$3:$E$71&gt;0,ROW($3:$69)),ROW(A12))),"")</f>
        <v/>
      </c>
      <c r="B18" s="232" t="str">
        <f t="array" ref="B18">IFERROR(INDEX('Konventionell (2)'!E:E,SMALL(IF('Konventionell (2)'!$E$3:$E$71&gt;0,ROW($3:$69)),ROW(A12))),"")</f>
        <v/>
      </c>
      <c r="C18" s="232" t="str">
        <f t="array" ref="C18">IFERROR(INDEX('Konventionell (2)'!F:F,SMALL(IF('Konventionell (2)'!$E$3:$E$71&gt;0,ROW($3:$69)),ROW(A12))),"")</f>
        <v/>
      </c>
      <c r="D18" s="327" t="str">
        <f t="array" ref="D18">IFERROR(INDEX('Konventionell (2)'!G:G,SMALL(IF('Konventionell (2)'!$E$3:$E$71&gt;0,ROW($3:$69)),ROW(A12))),"")</f>
        <v/>
      </c>
      <c r="E18" s="232" t="str">
        <f t="array" ref="E18">IFERROR(INDEX('Konventionell (2)'!H:H,SMALL(IF('Konventionell (2)'!$E$3:$E$71&gt;0,ROW($3:$69)),ROW(A12))),"")</f>
        <v/>
      </c>
      <c r="F18" s="231" t="str">
        <f>IF(A18="","",C18*'Begr.-Rechner int. Prod.'!$I$2)</f>
        <v/>
      </c>
      <c r="G18" s="231" t="str">
        <f>IFERROR(VLOOKUP(A18,'Konventionell (2)'!$A$3:$I$71,9,0),"")</f>
        <v/>
      </c>
      <c r="H18" s="231"/>
      <c r="N18" s="394">
        <f t="shared" si="0"/>
        <v>0</v>
      </c>
    </row>
    <row r="19" spans="1:15" ht="15" x14ac:dyDescent="0.2">
      <c r="A19" s="326" t="str">
        <f t="array" ref="A19">IFERROR(INDEX('Konventionell (2)'!A:A,SMALL(IF('Konventionell (2)'!$E$3:$E$71&gt;0,ROW($3:$69)),ROW(A13))),"")</f>
        <v/>
      </c>
      <c r="B19" s="232" t="str">
        <f t="array" ref="B19">IFERROR(INDEX('Konventionell (2)'!E:E,SMALL(IF('Konventionell (2)'!$E$3:$E$71&gt;0,ROW($3:$69)),ROW(A13))),"")</f>
        <v/>
      </c>
      <c r="C19" s="232" t="str">
        <f t="array" ref="C19">IFERROR(INDEX('Konventionell (2)'!F:F,SMALL(IF('Konventionell (2)'!$E$3:$E$71&gt;0,ROW($3:$69)),ROW(A13))),"")</f>
        <v/>
      </c>
      <c r="D19" s="327" t="str">
        <f t="array" ref="D19">IFERROR(INDEX('Konventionell (2)'!G:G,SMALL(IF('Konventionell (2)'!$E$3:$E$71&gt;0,ROW($3:$69)),ROW(A13))),"")</f>
        <v/>
      </c>
      <c r="E19" s="232" t="str">
        <f t="array" ref="E19">IFERROR(INDEX('Konventionell (2)'!H:H,SMALL(IF('Konventionell (2)'!$E$3:$E$71&gt;0,ROW($3:$69)),ROW(A13))),"")</f>
        <v/>
      </c>
      <c r="F19" s="231" t="str">
        <f>IF(A19="","",C19*'Begr.-Rechner int. Prod.'!$I$2)</f>
        <v/>
      </c>
      <c r="G19" s="231" t="str">
        <f>IFERROR(VLOOKUP(A19,'Konventionell (2)'!$A$3:$I$71,9,0),"")</f>
        <v/>
      </c>
      <c r="H19" s="231"/>
      <c r="N19" s="394">
        <f t="shared" si="0"/>
        <v>0</v>
      </c>
    </row>
    <row r="20" spans="1:15" ht="15" x14ac:dyDescent="0.2">
      <c r="A20" s="326" t="str">
        <f t="array" ref="A20">IFERROR(INDEX('Konventionell (2)'!A:A,SMALL(IF('Konventionell (2)'!$E$3:$E$71&gt;0,ROW($3:$69)),ROW(A14))),"")</f>
        <v/>
      </c>
      <c r="B20" s="232" t="str">
        <f t="array" ref="B20">IFERROR(INDEX('Konventionell (2)'!E:E,SMALL(IF('Konventionell (2)'!$E$3:$E$71&gt;0,ROW($3:$69)),ROW(A14))),"")</f>
        <v/>
      </c>
      <c r="C20" s="232" t="str">
        <f t="array" ref="C20">IFERROR(INDEX('Konventionell (2)'!F:F,SMALL(IF('Konventionell (2)'!$E$3:$E$71&gt;0,ROW($3:$69)),ROW(A14))),"")</f>
        <v/>
      </c>
      <c r="D20" s="327" t="str">
        <f t="array" ref="D20">IFERROR(INDEX('Konventionell (2)'!G:G,SMALL(IF('Konventionell (2)'!$E$3:$E$71&gt;0,ROW($3:$69)),ROW(A14))),"")</f>
        <v/>
      </c>
      <c r="E20" s="232" t="str">
        <f t="array" ref="E20">IFERROR(INDEX('Konventionell (2)'!H:H,SMALL(IF('Konventionell (2)'!$E$3:$E$71&gt;0,ROW($3:$69)),ROW(A14))),"")</f>
        <v/>
      </c>
      <c r="F20" s="231" t="str">
        <f>IF(A20="","",C20*'Begr.-Rechner int. Prod.'!$I$2)</f>
        <v/>
      </c>
      <c r="G20" s="231" t="str">
        <f>IFERROR(VLOOKUP(A20,'Konventionell (2)'!$A$3:$I$71,9,0),"")</f>
        <v/>
      </c>
      <c r="H20" s="231"/>
      <c r="N20" s="394">
        <f t="shared" si="0"/>
        <v>0</v>
      </c>
    </row>
    <row r="21" spans="1:15" ht="15" x14ac:dyDescent="0.2">
      <c r="A21" s="326" t="str">
        <f t="array" ref="A21">IFERROR(INDEX('Konventionell (2)'!A:A,SMALL(IF('Konventionell (2)'!$E$3:$E$71&gt;0,ROW($3:$69)),ROW(A15))),"")</f>
        <v/>
      </c>
      <c r="B21" s="232" t="str">
        <f t="array" ref="B21">IFERROR(INDEX('Konventionell (2)'!E:E,SMALL(IF('Konventionell (2)'!$E$3:$E$71&gt;0,ROW($3:$69)),ROW(A15))),"")</f>
        <v/>
      </c>
      <c r="C21" s="232" t="str">
        <f t="array" ref="C21">IFERROR(INDEX('Konventionell (2)'!F:F,SMALL(IF('Konventionell (2)'!$E$3:$E$71&gt;0,ROW($3:$69)),ROW(A15))),"")</f>
        <v/>
      </c>
      <c r="D21" s="327" t="str">
        <f t="array" ref="D21">IFERROR(INDEX('Konventionell (2)'!G:G,SMALL(IF('Konventionell (2)'!$E$3:$E$71&gt;0,ROW($3:$69)),ROW(A15))),"")</f>
        <v/>
      </c>
      <c r="E21" s="232" t="str">
        <f t="array" ref="E21">IFERROR(INDEX('Konventionell (2)'!H:H,SMALL(IF('Konventionell (2)'!$E$3:$E$71&gt;0,ROW($3:$69)),ROW(A15))),"")</f>
        <v/>
      </c>
      <c r="F21" s="231" t="str">
        <f>IF(A21="","",C21*'Begr.-Rechner int. Prod.'!$I$2)</f>
        <v/>
      </c>
      <c r="G21" s="231" t="str">
        <f>IFERROR(VLOOKUP(A21,'Konventionell (2)'!$A$3:$I$71,9,0),"")</f>
        <v/>
      </c>
      <c r="H21" s="231"/>
      <c r="N21" s="394">
        <f t="shared" si="0"/>
        <v>0</v>
      </c>
    </row>
    <row r="22" spans="1:15" ht="15" x14ac:dyDescent="0.2">
      <c r="A22" s="326" t="str">
        <f t="array" ref="A22">IFERROR(INDEX('Konventionell (2)'!A:A,SMALL(IF('Konventionell (2)'!$E$3:$E$71&gt;0,ROW($3:$69)),ROW(A16))),"")</f>
        <v/>
      </c>
      <c r="B22" s="232" t="str">
        <f t="array" ref="B22">IFERROR(INDEX('Konventionell (2)'!E:E,SMALL(IF('Konventionell (2)'!$E$3:$E$71&gt;0,ROW($3:$69)),ROW(A16))),"")</f>
        <v/>
      </c>
      <c r="C22" s="232" t="str">
        <f t="array" ref="C22">IFERROR(INDEX('Konventionell (2)'!F:F,SMALL(IF('Konventionell (2)'!$E$3:$E$71&gt;0,ROW($3:$69)),ROW(A16))),"")</f>
        <v/>
      </c>
      <c r="D22" s="327" t="str">
        <f t="array" ref="D22">IFERROR(INDEX('Konventionell (2)'!G:G,SMALL(IF('Konventionell (2)'!$E$3:$E$71&gt;0,ROW($3:$69)),ROW(A16))),"")</f>
        <v/>
      </c>
      <c r="E22" s="232" t="str">
        <f t="array" ref="E22">IFERROR(INDEX('Konventionell (2)'!H:H,SMALL(IF('Konventionell (2)'!$E$3:$E$71&gt;0,ROW($3:$69)),ROW(A16))),"")</f>
        <v/>
      </c>
      <c r="F22" s="231" t="str">
        <f>IF(A22="","",C22*'Begr.-Rechner int. Prod.'!$I$2)</f>
        <v/>
      </c>
      <c r="G22" s="231" t="str">
        <f>IFERROR(VLOOKUP(A22,'Konventionell (2)'!$A$3:$I$71,9,0),"")</f>
        <v/>
      </c>
      <c r="H22" s="231"/>
      <c r="N22" s="394">
        <f t="shared" si="0"/>
        <v>0</v>
      </c>
    </row>
    <row r="23" spans="1:15" ht="15" x14ac:dyDescent="0.2">
      <c r="A23" s="326" t="str">
        <f t="array" ref="A23">IFERROR(INDEX('Konventionell (2)'!A:A,SMALL(IF('Konventionell (2)'!$E$3:$E$71&gt;0,ROW($3:$69)),ROW(A17))),"")</f>
        <v/>
      </c>
      <c r="B23" s="232" t="str">
        <f t="array" ref="B23">IFERROR(INDEX('Konventionell (2)'!E:E,SMALL(IF('Konventionell (2)'!$E$3:$E$71&gt;0,ROW($3:$69)),ROW(A17))),"")</f>
        <v/>
      </c>
      <c r="C23" s="232" t="str">
        <f t="array" ref="C23">IFERROR(INDEX('Konventionell (2)'!F:F,SMALL(IF('Konventionell (2)'!$E$3:$E$71&gt;0,ROW($3:$69)),ROW(A17))),"")</f>
        <v/>
      </c>
      <c r="D23" s="327" t="str">
        <f t="array" ref="D23">IFERROR(INDEX('Konventionell (2)'!G:G,SMALL(IF('Konventionell (2)'!$E$3:$E$71&gt;0,ROW($3:$69)),ROW(A17))),"")</f>
        <v/>
      </c>
      <c r="E23" s="232" t="str">
        <f t="array" ref="E23">IFERROR(INDEX('Konventionell (2)'!H:H,SMALL(IF('Konventionell (2)'!$E$3:$E$71&gt;0,ROW($3:$69)),ROW(A17))),"")</f>
        <v/>
      </c>
      <c r="F23" s="231" t="str">
        <f>IF(A23="","",C23*'Begr.-Rechner int. Prod.'!$I$2)</f>
        <v/>
      </c>
      <c r="G23" s="231" t="str">
        <f>IFERROR(VLOOKUP(A23,'Konventionell (2)'!$A$3:$I$71,9,0),"")</f>
        <v/>
      </c>
      <c r="H23" s="231"/>
      <c r="N23" s="394">
        <f t="shared" si="0"/>
        <v>0</v>
      </c>
    </row>
    <row r="24" spans="1:15" ht="15" x14ac:dyDescent="0.2">
      <c r="A24" s="326" t="str">
        <f t="array" ref="A24">IFERROR(INDEX('Konventionell (2)'!A:A,SMALL(IF('Konventionell (2)'!$E$3:$E$71&gt;0,ROW($3:$69)),ROW(A18))),"")</f>
        <v/>
      </c>
      <c r="B24" s="232" t="str">
        <f t="array" ref="B24">IFERROR(INDEX('Konventionell (2)'!E:E,SMALL(IF('Konventionell (2)'!$E$3:$E$71&gt;0,ROW($3:$69)),ROW(A18))),"")</f>
        <v/>
      </c>
      <c r="C24" s="232" t="str">
        <f t="array" ref="C24">IFERROR(INDEX('Konventionell (2)'!F:F,SMALL(IF('Konventionell (2)'!$E$3:$E$71&gt;0,ROW($3:$69)),ROW(A18))),"")</f>
        <v/>
      </c>
      <c r="D24" s="327" t="str">
        <f t="array" ref="D24">IFERROR(INDEX('Konventionell (2)'!G:G,SMALL(IF('Konventionell (2)'!$E$3:$E$71&gt;0,ROW($3:$69)),ROW(A18))),"")</f>
        <v/>
      </c>
      <c r="E24" s="232" t="str">
        <f t="array" ref="E24">IFERROR(INDEX('Konventionell (2)'!H:H,SMALL(IF('Konventionell (2)'!$E$3:$E$71&gt;0,ROW($3:$69)),ROW(A18))),"")</f>
        <v/>
      </c>
      <c r="F24" s="231" t="str">
        <f>IF(A24="","",C24*'Begr.-Rechner int. Prod.'!$I$2)</f>
        <v/>
      </c>
      <c r="G24" s="231" t="str">
        <f>IFERROR(VLOOKUP(A24,'Konventionell (2)'!$A$3:$I$71,9,0),"")</f>
        <v/>
      </c>
      <c r="H24" s="231"/>
      <c r="N24" s="394">
        <f t="shared" si="0"/>
        <v>0</v>
      </c>
    </row>
    <row r="25" spans="1:15" ht="15" x14ac:dyDescent="0.2">
      <c r="A25" s="326" t="str">
        <f t="array" ref="A25">IFERROR(INDEX('Konventionell (2)'!A:A,SMALL(IF('Konventionell (2)'!$E$3:$E$71&gt;0,ROW($3:$69)),ROW(A19))),"")</f>
        <v/>
      </c>
      <c r="B25" s="232" t="str">
        <f t="array" ref="B25">IFERROR(INDEX('Konventionell (2)'!E:E,SMALL(IF('Konventionell (2)'!$E$3:$E$71&gt;0,ROW($3:$69)),ROW(A19))),"")</f>
        <v/>
      </c>
      <c r="C25" s="232" t="str">
        <f t="array" ref="C25">IFERROR(INDEX('Konventionell (2)'!F:F,SMALL(IF('Konventionell (2)'!$E$3:$E$71&gt;0,ROW($3:$69)),ROW(A19))),"")</f>
        <v/>
      </c>
      <c r="D25" s="327" t="str">
        <f t="array" ref="D25">IFERROR(INDEX('Konventionell (2)'!G:G,SMALL(IF('Konventionell (2)'!$E$3:$E$71&gt;0,ROW($3:$69)),ROW(A19))),"")</f>
        <v/>
      </c>
      <c r="E25" s="232" t="str">
        <f t="array" ref="E25">IFERROR(INDEX('Konventionell (2)'!H:H,SMALL(IF('Konventionell (2)'!$E$3:$E$71&gt;0,ROW($3:$69)),ROW(A19))),"")</f>
        <v/>
      </c>
      <c r="F25" s="231" t="str">
        <f>IF(A25="","",C25*'Begr.-Rechner int. Prod.'!$I$2)</f>
        <v/>
      </c>
      <c r="G25" s="231" t="str">
        <f>IFERROR(VLOOKUP(A25,'Konventionell (2)'!$A$3:$I$71,9,0),"")</f>
        <v/>
      </c>
      <c r="H25" s="231"/>
      <c r="N25" s="394">
        <f t="shared" si="0"/>
        <v>0</v>
      </c>
    </row>
    <row r="26" spans="1:15" ht="15" x14ac:dyDescent="0.2">
      <c r="A26" s="326" t="str">
        <f t="array" ref="A26">IFERROR(INDEX('Konventionell (2)'!A:A,SMALL(IF('Konventionell (2)'!$E$3:$E$71&gt;0,ROW($3:$69)),ROW(A20))),"")</f>
        <v/>
      </c>
      <c r="B26" s="232" t="str">
        <f t="array" ref="B26">IFERROR(INDEX('Konventionell (2)'!E:E,SMALL(IF('Konventionell (2)'!$E$3:$E$71&gt;0,ROW($3:$69)),ROW(A20))),"")</f>
        <v/>
      </c>
      <c r="C26" s="232" t="str">
        <f t="array" ref="C26">IFERROR(INDEX('Konventionell (2)'!F:F,SMALL(IF('Konventionell (2)'!$E$3:$E$71&gt;0,ROW($3:$69)),ROW(A20))),"")</f>
        <v/>
      </c>
      <c r="D26" s="327" t="str">
        <f t="array" ref="D26">IFERROR(INDEX('Konventionell (2)'!G:G,SMALL(IF('Konventionell (2)'!$E$3:$E$71&gt;0,ROW($3:$69)),ROW(A20))),"")</f>
        <v/>
      </c>
      <c r="E26" s="232" t="str">
        <f t="array" ref="E26">IFERROR(INDEX('Konventionell (2)'!H:H,SMALL(IF('Konventionell (2)'!$E$3:$E$71&gt;0,ROW($3:$69)),ROW(A20))),"")</f>
        <v/>
      </c>
      <c r="F26" s="231" t="str">
        <f>IF(A26="","",C26*'Begr.-Rechner int. Prod.'!$I$2)</f>
        <v/>
      </c>
      <c r="G26" s="231" t="str">
        <f>IFERROR(VLOOKUP(A26,'Konventionell (2)'!$A$3:$I$71,9,0),"")</f>
        <v/>
      </c>
      <c r="H26" s="231"/>
      <c r="N26" s="394">
        <f t="shared" si="0"/>
        <v>0</v>
      </c>
    </row>
    <row r="27" spans="1:15" ht="15" x14ac:dyDescent="0.2">
      <c r="A27" s="326" t="str">
        <f t="array" ref="A27">IFERROR(INDEX('Konventionell (2)'!A:A,SMALL(IF('Konventionell (2)'!$E$3:$E$71&gt;0,ROW($3:$69)),ROW(A21))),"")</f>
        <v/>
      </c>
      <c r="B27" s="232" t="str">
        <f t="array" ref="B27">IFERROR(INDEX('Konventionell (2)'!E:E,SMALL(IF('Konventionell (2)'!$E$3:$E$71&gt;0,ROW($3:$69)),ROW(A21))),"")</f>
        <v/>
      </c>
      <c r="C27" s="232" t="str">
        <f t="array" ref="C27">IFERROR(INDEX('Konventionell (2)'!F:F,SMALL(IF('Konventionell (2)'!$E$3:$E$71&gt;0,ROW($3:$69)),ROW(A21))),"")</f>
        <v/>
      </c>
      <c r="D27" s="327" t="str">
        <f t="array" ref="D27">IFERROR(INDEX('Konventionell (2)'!G:G,SMALL(IF('Konventionell (2)'!$E$3:$E$71&gt;0,ROW($3:$69)),ROW(A21))),"")</f>
        <v/>
      </c>
      <c r="E27" s="232" t="str">
        <f t="array" ref="E27">IFERROR(INDEX('Konventionell (2)'!H:H,SMALL(IF('Konventionell (2)'!$E$3:$E$71&gt;0,ROW($3:$69)),ROW(A21))),"")</f>
        <v/>
      </c>
      <c r="F27" s="231" t="str">
        <f>IF(A27="","",C27*'Begr.-Rechner int. Prod.'!$I$2)</f>
        <v/>
      </c>
      <c r="G27" s="231" t="str">
        <f>IFERROR(VLOOKUP(A27,'Konventionell (2)'!$A$3:$I$71,9,0),"")</f>
        <v/>
      </c>
      <c r="H27" s="231"/>
      <c r="N27" s="394">
        <f t="shared" si="0"/>
        <v>0</v>
      </c>
    </row>
    <row r="28" spans="1:15" ht="15" x14ac:dyDescent="0.2">
      <c r="D28" s="232"/>
      <c r="G28" s="231"/>
      <c r="H28" s="231"/>
      <c r="N28" s="394">
        <f>SUM(N7:N27)</f>
        <v>0</v>
      </c>
      <c r="O28" s="394" t="str">
        <f>IF(D4&lt;&gt;"",N28/D4,"")</f>
        <v/>
      </c>
    </row>
    <row r="29" spans="1:15" ht="15" x14ac:dyDescent="0.2">
      <c r="D29" s="232"/>
      <c r="G29" s="231"/>
      <c r="H29" s="231"/>
    </row>
    <row r="30" spans="1:15" x14ac:dyDescent="0.2">
      <c r="G30" s="231"/>
      <c r="H30" s="231"/>
    </row>
    <row r="31" spans="1:15" x14ac:dyDescent="0.2">
      <c r="G31" s="231"/>
      <c r="H31" s="231"/>
    </row>
    <row r="32" spans="1:15" x14ac:dyDescent="0.2">
      <c r="G32" s="231"/>
      <c r="H32" s="231"/>
    </row>
    <row r="33" spans="7:8" x14ac:dyDescent="0.2">
      <c r="G33" s="231"/>
      <c r="H33" s="231"/>
    </row>
    <row r="34" spans="7:8" x14ac:dyDescent="0.2">
      <c r="G34" s="231"/>
      <c r="H34" s="231"/>
    </row>
    <row r="35" spans="7:8" x14ac:dyDescent="0.2">
      <c r="G35" s="231"/>
      <c r="H35" s="231"/>
    </row>
    <row r="36" spans="7:8" x14ac:dyDescent="0.2">
      <c r="G36" s="231"/>
      <c r="H36" s="231"/>
    </row>
    <row r="37" spans="7:8" x14ac:dyDescent="0.2">
      <c r="G37" s="231"/>
      <c r="H37" s="231"/>
    </row>
    <row r="38" spans="7:8" x14ac:dyDescent="0.2">
      <c r="G38" s="231"/>
      <c r="H38" s="231"/>
    </row>
    <row r="39" spans="7:8" x14ac:dyDescent="0.2">
      <c r="G39" s="231"/>
      <c r="H39" s="231"/>
    </row>
    <row r="40" spans="7:8" x14ac:dyDescent="0.2">
      <c r="G40" s="231"/>
      <c r="H40" s="231"/>
    </row>
    <row r="41" spans="7:8" x14ac:dyDescent="0.2">
      <c r="G41" s="231"/>
      <c r="H41" s="231"/>
    </row>
    <row r="42" spans="7:8" x14ac:dyDescent="0.2">
      <c r="G42" s="231"/>
      <c r="H42" s="231"/>
    </row>
    <row r="43" spans="7:8" x14ac:dyDescent="0.2">
      <c r="G43" s="231"/>
      <c r="H43" s="231"/>
    </row>
    <row r="44" spans="7:8" x14ac:dyDescent="0.2">
      <c r="G44" s="231"/>
      <c r="H44" s="231"/>
    </row>
    <row r="45" spans="7:8" x14ac:dyDescent="0.2">
      <c r="G45" s="231"/>
      <c r="H45" s="231"/>
    </row>
    <row r="46" spans="7:8" x14ac:dyDescent="0.2">
      <c r="G46" s="231"/>
      <c r="H46" s="231"/>
    </row>
    <row r="47" spans="7:8" x14ac:dyDescent="0.2">
      <c r="G47" s="231"/>
      <c r="H47" s="231"/>
    </row>
    <row r="48" spans="7:8" x14ac:dyDescent="0.2">
      <c r="G48" s="231"/>
      <c r="H48" s="231"/>
    </row>
    <row r="49" spans="7:8" x14ac:dyDescent="0.2">
      <c r="G49" s="231"/>
      <c r="H49" s="231"/>
    </row>
    <row r="50" spans="7:8" x14ac:dyDescent="0.2">
      <c r="G50" s="231"/>
      <c r="H50" s="231"/>
    </row>
    <row r="51" spans="7:8" x14ac:dyDescent="0.2">
      <c r="G51" s="231"/>
      <c r="H51" s="231"/>
    </row>
    <row r="52" spans="7:8" x14ac:dyDescent="0.2">
      <c r="G52" s="231"/>
      <c r="H52" s="231"/>
    </row>
    <row r="53" spans="7:8" x14ac:dyDescent="0.2">
      <c r="G53" s="231"/>
      <c r="H53" s="231"/>
    </row>
    <row r="54" spans="7:8" x14ac:dyDescent="0.2">
      <c r="G54" s="231"/>
      <c r="H54" s="231"/>
    </row>
    <row r="55" spans="7:8" x14ac:dyDescent="0.2">
      <c r="G55" s="231"/>
      <c r="H55" s="231"/>
    </row>
    <row r="56" spans="7:8" x14ac:dyDescent="0.2">
      <c r="G56" s="231"/>
      <c r="H56" s="231"/>
    </row>
    <row r="57" spans="7:8" x14ac:dyDescent="0.2">
      <c r="G57" s="231"/>
      <c r="H57" s="231"/>
    </row>
    <row r="58" spans="7:8" x14ac:dyDescent="0.2">
      <c r="G58" s="231"/>
      <c r="H58" s="231"/>
    </row>
    <row r="59" spans="7:8" x14ac:dyDescent="0.2">
      <c r="G59" s="231"/>
      <c r="H59" s="231"/>
    </row>
    <row r="60" spans="7:8" x14ac:dyDescent="0.2">
      <c r="G60" s="231"/>
      <c r="H60" s="231"/>
    </row>
    <row r="61" spans="7:8" x14ac:dyDescent="0.2">
      <c r="G61" s="231"/>
      <c r="H61" s="231"/>
    </row>
    <row r="62" spans="7:8" x14ac:dyDescent="0.2">
      <c r="G62" s="231"/>
      <c r="H62" s="231"/>
    </row>
    <row r="63" spans="7:8" x14ac:dyDescent="0.2">
      <c r="G63" s="231"/>
      <c r="H63" s="231"/>
    </row>
    <row r="64" spans="7:8" x14ac:dyDescent="0.2">
      <c r="G64" s="231"/>
      <c r="H64" s="231"/>
    </row>
    <row r="65" spans="7:8" x14ac:dyDescent="0.2">
      <c r="G65" s="231"/>
      <c r="H65" s="231"/>
    </row>
    <row r="66" spans="7:8" x14ac:dyDescent="0.2">
      <c r="G66" s="231"/>
      <c r="H66" s="231"/>
    </row>
    <row r="67" spans="7:8" x14ac:dyDescent="0.2">
      <c r="G67" s="231"/>
      <c r="H67" s="231"/>
    </row>
    <row r="68" spans="7:8" x14ac:dyDescent="0.2">
      <c r="G68" s="231"/>
      <c r="H68" s="231"/>
    </row>
    <row r="69" spans="7:8" x14ac:dyDescent="0.2">
      <c r="G69" s="231"/>
      <c r="H69" s="231"/>
    </row>
    <row r="70" spans="7:8" x14ac:dyDescent="0.2">
      <c r="G70" s="231"/>
      <c r="H70" s="231"/>
    </row>
    <row r="71" spans="7:8" x14ac:dyDescent="0.2">
      <c r="G71" s="231"/>
      <c r="H71" s="231"/>
    </row>
    <row r="72" spans="7:8" x14ac:dyDescent="0.2">
      <c r="G72" s="231"/>
      <c r="H72" s="231"/>
    </row>
    <row r="73" spans="7:8" x14ac:dyDescent="0.2">
      <c r="G73" s="231"/>
      <c r="H73" s="231"/>
    </row>
    <row r="74" spans="7:8" x14ac:dyDescent="0.2">
      <c r="G74" s="231"/>
      <c r="H74" s="231"/>
    </row>
    <row r="75" spans="7:8" x14ac:dyDescent="0.2">
      <c r="G75" s="231"/>
      <c r="H75" s="231"/>
    </row>
    <row r="76" spans="7:8" x14ac:dyDescent="0.2">
      <c r="G76" s="231"/>
      <c r="H76" s="231"/>
    </row>
    <row r="77" spans="7:8" x14ac:dyDescent="0.2">
      <c r="G77" s="231"/>
      <c r="H77" s="231"/>
    </row>
    <row r="78" spans="7:8" x14ac:dyDescent="0.2">
      <c r="G78" s="231"/>
      <c r="H78" s="231"/>
    </row>
    <row r="79" spans="7:8" x14ac:dyDescent="0.2">
      <c r="G79" s="231"/>
      <c r="H79" s="231"/>
    </row>
    <row r="80" spans="7:8" x14ac:dyDescent="0.2">
      <c r="G80" s="231"/>
      <c r="H80" s="231"/>
    </row>
    <row r="81" spans="7:8" x14ac:dyDescent="0.2">
      <c r="G81" s="231"/>
      <c r="H81" s="231"/>
    </row>
    <row r="82" spans="7:8" x14ac:dyDescent="0.2">
      <c r="G82" s="231"/>
      <c r="H82" s="231"/>
    </row>
    <row r="83" spans="7:8" x14ac:dyDescent="0.2">
      <c r="G83" s="231"/>
      <c r="H83" s="231"/>
    </row>
    <row r="84" spans="7:8" x14ac:dyDescent="0.2">
      <c r="G84" s="231"/>
      <c r="H84" s="231"/>
    </row>
    <row r="85" spans="7:8" x14ac:dyDescent="0.2">
      <c r="G85" s="231"/>
      <c r="H85" s="231"/>
    </row>
    <row r="86" spans="7:8" x14ac:dyDescent="0.2">
      <c r="G86" s="231"/>
      <c r="H86" s="231"/>
    </row>
    <row r="87" spans="7:8" x14ac:dyDescent="0.2">
      <c r="G87" s="231"/>
      <c r="H87" s="231"/>
    </row>
    <row r="88" spans="7:8" x14ac:dyDescent="0.2">
      <c r="G88" s="231"/>
      <c r="H88" s="231"/>
    </row>
    <row r="89" spans="7:8" x14ac:dyDescent="0.2">
      <c r="G89" s="231"/>
      <c r="H89" s="231"/>
    </row>
    <row r="90" spans="7:8" x14ac:dyDescent="0.2">
      <c r="G90" s="231"/>
      <c r="H90" s="231"/>
    </row>
    <row r="91" spans="7:8" x14ac:dyDescent="0.2">
      <c r="G91" s="231"/>
      <c r="H91" s="231"/>
    </row>
    <row r="92" spans="7:8" x14ac:dyDescent="0.2">
      <c r="G92" s="231"/>
      <c r="H92" s="231"/>
    </row>
    <row r="93" spans="7:8" x14ac:dyDescent="0.2">
      <c r="G93" s="231"/>
      <c r="H93" s="231"/>
    </row>
    <row r="94" spans="7:8" x14ac:dyDescent="0.2">
      <c r="G94" s="231"/>
      <c r="H94" s="231"/>
    </row>
    <row r="95" spans="7:8" x14ac:dyDescent="0.2">
      <c r="G95" s="231"/>
      <c r="H95" s="231"/>
    </row>
    <row r="96" spans="7:8" x14ac:dyDescent="0.2">
      <c r="G96" s="231"/>
      <c r="H96" s="231"/>
    </row>
    <row r="97" spans="7:8" x14ac:dyDescent="0.2">
      <c r="G97" s="231"/>
      <c r="H97" s="231"/>
    </row>
    <row r="98" spans="7:8" x14ac:dyDescent="0.2">
      <c r="G98" s="231"/>
      <c r="H98" s="231"/>
    </row>
    <row r="99" spans="7:8" x14ac:dyDescent="0.2">
      <c r="G99" s="231"/>
      <c r="H99" s="231"/>
    </row>
    <row r="100" spans="7:8" x14ac:dyDescent="0.2">
      <c r="G100" s="231"/>
      <c r="H100" s="231"/>
    </row>
    <row r="101" spans="7:8" x14ac:dyDescent="0.2">
      <c r="G101" s="231"/>
      <c r="H101" s="231"/>
    </row>
    <row r="102" spans="7:8" x14ac:dyDescent="0.2">
      <c r="G102" s="231"/>
      <c r="H102" s="231"/>
    </row>
    <row r="103" spans="7:8" x14ac:dyDescent="0.2">
      <c r="G103" s="231"/>
      <c r="H103" s="231"/>
    </row>
    <row r="104" spans="7:8" x14ac:dyDescent="0.2">
      <c r="G104" s="231"/>
      <c r="H104" s="231"/>
    </row>
    <row r="105" spans="7:8" x14ac:dyDescent="0.2">
      <c r="G105" s="231"/>
      <c r="H105" s="231"/>
    </row>
    <row r="106" spans="7:8" x14ac:dyDescent="0.2">
      <c r="G106" s="231"/>
      <c r="H106" s="231"/>
    </row>
  </sheetData>
  <sheetProtection password="CAEF" sheet="1" objects="1" scenarios="1"/>
  <mergeCells count="7">
    <mergeCell ref="F5:G5"/>
    <mergeCell ref="I1:J3"/>
    <mergeCell ref="K1:L3"/>
    <mergeCell ref="F3:G3"/>
    <mergeCell ref="F4:G4"/>
    <mergeCell ref="A1:G1"/>
    <mergeCell ref="I4:L7"/>
  </mergeCells>
  <conditionalFormatting sqref="D8:D29 A7:E27">
    <cfRule type="expression" dxfId="17" priority="5">
      <formula>A7&lt;&gt;""</formula>
    </cfRule>
  </conditionalFormatting>
  <conditionalFormatting sqref="F7:F27">
    <cfRule type="expression" dxfId="16" priority="4">
      <formula>A7&lt;&gt;""</formula>
    </cfRule>
  </conditionalFormatting>
  <conditionalFormatting sqref="G7:G27">
    <cfRule type="expression" dxfId="15" priority="1">
      <formula>$G7&lt;&gt;""</formula>
    </cfRule>
  </conditionalFormatting>
  <hyperlinks>
    <hyperlink ref="I1:J3" location="'Begr.-Rechner int. Prod.'!A1" display="'Begr.-Rechner int. Prod.'!A1"/>
    <hyperlink ref="K1:L3" location="Anleitung!A1" display="Anleitung!A1"/>
  </hyperlinks>
  <pageMargins left="0.7" right="0.7" top="0.78740157499999996" bottom="0.78740157499999996" header="0.3" footer="0.3"/>
  <pageSetup paperSize="9" scale="85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34A4D2F9-5EFE-42E0-B768-37F0EE507ADC}">
            <xm:f>OR(AND('Konventionell (2)'!$Q$3&gt;0,'Konventionell (2)'!$R$3&gt;0),AND('Konventionell (2)'!$Q$3=0,'Konventionell (2)'!$R$3&gt;0))</xm:f>
            <x14:dxf>
              <border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I4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200"/>
  <sheetViews>
    <sheetView showGridLines="0" showZeros="0" zoomScale="80" zoomScaleNormal="80" zoomScaleSheetLayoutView="100" workbookViewId="0">
      <pane ySplit="3" topLeftCell="A4" activePane="bottomLeft" state="frozen"/>
      <selection pane="bottomLeft" activeCell="E4" sqref="E4"/>
    </sheetView>
  </sheetViews>
  <sheetFormatPr baseColWidth="10" defaultRowHeight="15" x14ac:dyDescent="0.25"/>
  <cols>
    <col min="1" max="1" width="45.125" customWidth="1"/>
    <col min="2" max="2" width="27.875" style="41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0" width="11.5" customWidth="1"/>
    <col min="11" max="11" width="10.5" customWidth="1"/>
    <col min="12" max="12" width="15.125" customWidth="1"/>
    <col min="13" max="13" width="13.375" bestFit="1" customWidth="1"/>
    <col min="14" max="14" width="20.375" customWidth="1"/>
  </cols>
  <sheetData>
    <row r="1" spans="1:14" ht="143.25" customHeight="1" thickBot="1" x14ac:dyDescent="0.25">
      <c r="A1" s="70" t="s">
        <v>507</v>
      </c>
      <c r="B1" s="1" t="s">
        <v>151</v>
      </c>
      <c r="C1" s="2" t="s">
        <v>152</v>
      </c>
      <c r="D1" s="3"/>
      <c r="E1" s="503" t="s">
        <v>0</v>
      </c>
      <c r="F1" s="469"/>
      <c r="G1" s="469"/>
      <c r="H1" s="469"/>
      <c r="I1" s="318" t="str">
        <f>IF(OR($I$2="",$I$2=0),"bitte geben Sie HIER die
Begrünungsfläche  in ha an","Fläche in ha")</f>
        <v>bitte geben Sie HIER die
Begrünungsfläche  in ha an</v>
      </c>
      <c r="J1" s="4" t="s">
        <v>328</v>
      </c>
      <c r="K1" s="4" t="s">
        <v>787</v>
      </c>
      <c r="L1" s="5" t="s">
        <v>329</v>
      </c>
      <c r="M1" s="504" t="s">
        <v>341</v>
      </c>
      <c r="N1" s="505"/>
    </row>
    <row r="2" spans="1:14" ht="46.5" customHeight="1" thickTop="1" thickBot="1" x14ac:dyDescent="0.25">
      <c r="B2" s="7" t="s">
        <v>2</v>
      </c>
      <c r="C2" s="7" t="s">
        <v>3</v>
      </c>
      <c r="D2" s="291" t="s">
        <v>4</v>
      </c>
      <c r="E2" s="294" t="s">
        <v>5</v>
      </c>
      <c r="F2" s="9" t="s">
        <v>1</v>
      </c>
      <c r="G2" s="7" t="s">
        <v>332</v>
      </c>
      <c r="H2" s="10" t="s">
        <v>6</v>
      </c>
      <c r="I2" s="319"/>
      <c r="J2" s="11">
        <f>SUM(E4:E36)</f>
        <v>0</v>
      </c>
      <c r="K2" s="12">
        <f>SUM(F4:F36)</f>
        <v>0</v>
      </c>
      <c r="L2" s="13">
        <f>SUM(G4:G36)</f>
        <v>0</v>
      </c>
      <c r="M2" s="506"/>
      <c r="N2" s="507"/>
    </row>
    <row r="3" spans="1:14" ht="46.5" customHeight="1" thickBot="1" x14ac:dyDescent="0.25">
      <c r="A3" s="474" t="s">
        <v>7</v>
      </c>
      <c r="B3" s="475"/>
      <c r="C3" s="475"/>
      <c r="D3" s="475"/>
      <c r="E3" s="295" t="s">
        <v>487</v>
      </c>
      <c r="F3" s="289"/>
      <c r="G3" s="289"/>
      <c r="H3" s="290"/>
      <c r="I3" s="281" t="s">
        <v>358</v>
      </c>
      <c r="J3" s="478" t="s">
        <v>796</v>
      </c>
      <c r="K3" s="479"/>
      <c r="L3" s="397" t="str">
        <f>'Zusammenfassung BIO'!$H$4</f>
        <v/>
      </c>
      <c r="M3" s="14"/>
    </row>
    <row r="4" spans="1:14" ht="21.75" customHeight="1" thickBot="1" x14ac:dyDescent="0.25">
      <c r="A4" s="373" t="s">
        <v>10</v>
      </c>
      <c r="B4" s="73">
        <v>5.9</v>
      </c>
      <c r="C4" s="374">
        <v>25</v>
      </c>
      <c r="D4" s="18">
        <f t="shared" ref="D4:D29" si="0">IF(ISERROR(C4*B4),0,C4*B4)</f>
        <v>147.5</v>
      </c>
      <c r="E4" s="92"/>
      <c r="F4" s="300">
        <f t="shared" ref="F4:F29" si="1">IF(ISERROR(E4*B4),0,(E4*B4))</f>
        <v>0</v>
      </c>
      <c r="G4" s="87">
        <f t="shared" ref="G4:G29" si="2">IF(ISERROR(E4/C4),0,(E4/C4))</f>
        <v>0</v>
      </c>
      <c r="H4" s="88">
        <f t="shared" ref="H4:H36" si="3">IF(ISERROR($I$2*E4),0,($I$2*E4))</f>
        <v>0</v>
      </c>
      <c r="I4" s="269" t="s">
        <v>368</v>
      </c>
      <c r="J4" s="14"/>
      <c r="K4" s="14"/>
      <c r="L4" s="14"/>
      <c r="M4" s="14"/>
    </row>
    <row r="5" spans="1:14" ht="21.75" customHeight="1" thickBot="1" x14ac:dyDescent="0.25">
      <c r="A5" s="373" t="s">
        <v>518</v>
      </c>
      <c r="B5" s="73">
        <v>2.92</v>
      </c>
      <c r="C5" s="374">
        <v>70</v>
      </c>
      <c r="D5" s="18">
        <f t="shared" si="0"/>
        <v>204.4</v>
      </c>
      <c r="E5" s="85"/>
      <c r="F5" s="300">
        <f t="shared" si="1"/>
        <v>0</v>
      </c>
      <c r="G5" s="87">
        <f t="shared" si="2"/>
        <v>0</v>
      </c>
      <c r="H5" s="88">
        <f t="shared" si="3"/>
        <v>0</v>
      </c>
      <c r="I5" s="269" t="s">
        <v>369</v>
      </c>
    </row>
    <row r="6" spans="1:14" ht="21.75" customHeight="1" thickBot="1" x14ac:dyDescent="0.25">
      <c r="A6" s="373" t="s">
        <v>119</v>
      </c>
      <c r="B6" s="73">
        <v>3.71</v>
      </c>
      <c r="C6" s="89">
        <v>40</v>
      </c>
      <c r="D6" s="66">
        <f t="shared" si="0"/>
        <v>148.4</v>
      </c>
      <c r="E6" s="85"/>
      <c r="F6" s="300">
        <f t="shared" si="1"/>
        <v>0</v>
      </c>
      <c r="G6" s="87">
        <f t="shared" si="2"/>
        <v>0</v>
      </c>
      <c r="H6" s="88">
        <f t="shared" si="3"/>
        <v>0</v>
      </c>
      <c r="I6" s="270" t="s">
        <v>203</v>
      </c>
    </row>
    <row r="7" spans="1:14" ht="21.75" customHeight="1" thickBot="1" x14ac:dyDescent="0.25">
      <c r="A7" s="373" t="s">
        <v>13</v>
      </c>
      <c r="B7" s="73">
        <v>7.09</v>
      </c>
      <c r="C7" s="89">
        <v>30</v>
      </c>
      <c r="D7" s="65">
        <f t="shared" si="0"/>
        <v>212.7</v>
      </c>
      <c r="E7" s="85"/>
      <c r="F7" s="300">
        <f t="shared" si="1"/>
        <v>0</v>
      </c>
      <c r="G7" s="87">
        <f t="shared" si="2"/>
        <v>0</v>
      </c>
      <c r="H7" s="88">
        <f t="shared" si="3"/>
        <v>0</v>
      </c>
      <c r="I7" s="270" t="s">
        <v>203</v>
      </c>
    </row>
    <row r="8" spans="1:14" ht="21.75" customHeight="1" thickBot="1" x14ac:dyDescent="0.25">
      <c r="A8" s="373" t="s">
        <v>363</v>
      </c>
      <c r="B8" s="73">
        <v>1.7</v>
      </c>
      <c r="C8" s="374">
        <v>160</v>
      </c>
      <c r="D8" s="22">
        <f t="shared" si="0"/>
        <v>272</v>
      </c>
      <c r="E8" s="85"/>
      <c r="F8" s="300">
        <f t="shared" si="1"/>
        <v>0</v>
      </c>
      <c r="G8" s="87">
        <f t="shared" si="2"/>
        <v>0</v>
      </c>
      <c r="H8" s="88">
        <f t="shared" si="3"/>
        <v>0</v>
      </c>
      <c r="I8" s="270" t="s">
        <v>368</v>
      </c>
    </row>
    <row r="9" spans="1:14" ht="21.75" customHeight="1" thickBot="1" x14ac:dyDescent="0.25">
      <c r="A9" s="373" t="s">
        <v>540</v>
      </c>
      <c r="B9" s="73">
        <v>4.82</v>
      </c>
      <c r="C9" s="89">
        <v>15</v>
      </c>
      <c r="D9" s="22">
        <f t="shared" si="0"/>
        <v>72.300000000000011</v>
      </c>
      <c r="E9" s="85"/>
      <c r="F9" s="300">
        <f t="shared" si="1"/>
        <v>0</v>
      </c>
      <c r="G9" s="87">
        <f t="shared" si="2"/>
        <v>0</v>
      </c>
      <c r="H9" s="88">
        <f t="shared" si="3"/>
        <v>0</v>
      </c>
      <c r="I9" s="269" t="s">
        <v>203</v>
      </c>
    </row>
    <row r="10" spans="1:14" ht="21.75" customHeight="1" thickBot="1" x14ac:dyDescent="0.25">
      <c r="A10" s="373" t="s">
        <v>18</v>
      </c>
      <c r="B10" s="73">
        <v>5.33</v>
      </c>
      <c r="C10" s="89">
        <v>30</v>
      </c>
      <c r="D10" s="18">
        <f t="shared" si="0"/>
        <v>159.9</v>
      </c>
      <c r="E10" s="85"/>
      <c r="F10" s="300">
        <f t="shared" si="1"/>
        <v>0</v>
      </c>
      <c r="G10" s="87">
        <f t="shared" si="2"/>
        <v>0</v>
      </c>
      <c r="H10" s="88">
        <f t="shared" si="3"/>
        <v>0</v>
      </c>
      <c r="I10" s="270" t="s">
        <v>368</v>
      </c>
    </row>
    <row r="11" spans="1:14" ht="21.75" customHeight="1" thickBot="1" x14ac:dyDescent="0.25">
      <c r="A11" s="373" t="s">
        <v>550</v>
      </c>
      <c r="B11" s="73">
        <v>3.58</v>
      </c>
      <c r="C11" s="89">
        <v>40</v>
      </c>
      <c r="D11" s="18">
        <f t="shared" si="0"/>
        <v>143.19999999999999</v>
      </c>
      <c r="E11" s="85"/>
      <c r="F11" s="300">
        <f t="shared" si="1"/>
        <v>0</v>
      </c>
      <c r="G11" s="87">
        <f t="shared" si="2"/>
        <v>0</v>
      </c>
      <c r="H11" s="88">
        <f t="shared" si="3"/>
        <v>0</v>
      </c>
      <c r="I11" s="270" t="s">
        <v>203</v>
      </c>
    </row>
    <row r="12" spans="1:14" ht="21.75" customHeight="1" thickBot="1" x14ac:dyDescent="0.25">
      <c r="A12" s="373" t="s">
        <v>19</v>
      </c>
      <c r="B12" s="73">
        <v>11.61</v>
      </c>
      <c r="C12" s="89">
        <v>10</v>
      </c>
      <c r="D12" s="18">
        <f t="shared" si="0"/>
        <v>116.1</v>
      </c>
      <c r="E12" s="85"/>
      <c r="F12" s="300">
        <f t="shared" si="1"/>
        <v>0</v>
      </c>
      <c r="G12" s="87">
        <f t="shared" si="2"/>
        <v>0</v>
      </c>
      <c r="H12" s="88">
        <f t="shared" si="3"/>
        <v>0</v>
      </c>
      <c r="I12" s="269" t="s">
        <v>161</v>
      </c>
    </row>
    <row r="13" spans="1:14" ht="21.75" customHeight="1" thickBot="1" x14ac:dyDescent="0.25">
      <c r="A13" s="373" t="s">
        <v>21</v>
      </c>
      <c r="B13" s="73">
        <v>9.0299999999999994</v>
      </c>
      <c r="C13" s="374">
        <v>10</v>
      </c>
      <c r="D13" s="18">
        <f t="shared" si="0"/>
        <v>90.3</v>
      </c>
      <c r="E13" s="85"/>
      <c r="F13" s="300">
        <f t="shared" si="1"/>
        <v>0</v>
      </c>
      <c r="G13" s="87">
        <f t="shared" si="2"/>
        <v>0</v>
      </c>
      <c r="H13" s="88">
        <f t="shared" si="3"/>
        <v>0</v>
      </c>
      <c r="I13" s="269" t="s">
        <v>161</v>
      </c>
    </row>
    <row r="14" spans="1:14" ht="21.75" customHeight="1" thickBot="1" x14ac:dyDescent="0.25">
      <c r="A14" s="373" t="s">
        <v>563</v>
      </c>
      <c r="B14" s="73">
        <v>6.07</v>
      </c>
      <c r="C14" s="89">
        <v>80</v>
      </c>
      <c r="D14" s="18">
        <f t="shared" si="0"/>
        <v>485.6</v>
      </c>
      <c r="E14" s="85"/>
      <c r="F14" s="300">
        <f t="shared" si="1"/>
        <v>0</v>
      </c>
      <c r="G14" s="87">
        <f t="shared" si="2"/>
        <v>0</v>
      </c>
      <c r="H14" s="88">
        <f t="shared" si="3"/>
        <v>0</v>
      </c>
      <c r="I14" s="270" t="s">
        <v>368</v>
      </c>
    </row>
    <row r="15" spans="1:14" ht="21.75" customHeight="1" thickBot="1" x14ac:dyDescent="0.25">
      <c r="A15" s="373" t="s">
        <v>23</v>
      </c>
      <c r="B15" s="73">
        <v>8.1300000000000008</v>
      </c>
      <c r="C15" s="89">
        <v>25</v>
      </c>
      <c r="D15" s="18">
        <f t="shared" si="0"/>
        <v>203.25000000000003</v>
      </c>
      <c r="E15" s="85"/>
      <c r="F15" s="300">
        <f t="shared" si="1"/>
        <v>0</v>
      </c>
      <c r="G15" s="87">
        <f t="shared" si="2"/>
        <v>0</v>
      </c>
      <c r="H15" s="88">
        <f t="shared" si="3"/>
        <v>0</v>
      </c>
      <c r="I15" s="270" t="s">
        <v>368</v>
      </c>
    </row>
    <row r="16" spans="1:14" ht="21.75" customHeight="1" thickBot="1" x14ac:dyDescent="0.25">
      <c r="A16" s="373" t="s">
        <v>364</v>
      </c>
      <c r="B16" s="73">
        <v>8.91</v>
      </c>
      <c r="C16" s="374">
        <v>8</v>
      </c>
      <c r="D16" s="18">
        <f t="shared" si="0"/>
        <v>71.28</v>
      </c>
      <c r="E16" s="85"/>
      <c r="F16" s="300">
        <f t="shared" si="1"/>
        <v>0</v>
      </c>
      <c r="G16" s="87">
        <f t="shared" si="2"/>
        <v>0</v>
      </c>
      <c r="H16" s="88">
        <f t="shared" si="3"/>
        <v>0</v>
      </c>
      <c r="I16" s="270" t="s">
        <v>161</v>
      </c>
    </row>
    <row r="17" spans="1:14" ht="21.75" customHeight="1" thickBot="1" x14ac:dyDescent="0.25">
      <c r="A17" s="373" t="s">
        <v>365</v>
      </c>
      <c r="B17" s="73">
        <v>4.3899999999999997</v>
      </c>
      <c r="C17" s="89">
        <v>20</v>
      </c>
      <c r="D17" s="24">
        <f t="shared" si="0"/>
        <v>87.8</v>
      </c>
      <c r="E17" s="85"/>
      <c r="F17" s="300">
        <f t="shared" si="1"/>
        <v>0</v>
      </c>
      <c r="G17" s="87">
        <f t="shared" si="2"/>
        <v>0</v>
      </c>
      <c r="H17" s="88">
        <f t="shared" si="3"/>
        <v>0</v>
      </c>
      <c r="I17" s="269" t="s">
        <v>161</v>
      </c>
    </row>
    <row r="18" spans="1:14" ht="21.75" customHeight="1" thickBot="1" x14ac:dyDescent="0.25">
      <c r="A18" s="373" t="s">
        <v>28</v>
      </c>
      <c r="B18" s="73">
        <v>7.79</v>
      </c>
      <c r="C18" s="374">
        <v>16</v>
      </c>
      <c r="D18" s="22">
        <f t="shared" si="0"/>
        <v>124.64</v>
      </c>
      <c r="E18" s="85"/>
      <c r="F18" s="300">
        <f t="shared" si="1"/>
        <v>0</v>
      </c>
      <c r="G18" s="87">
        <f t="shared" si="2"/>
        <v>0</v>
      </c>
      <c r="H18" s="88">
        <f t="shared" si="3"/>
        <v>0</v>
      </c>
      <c r="I18" s="269" t="s">
        <v>371</v>
      </c>
    </row>
    <row r="19" spans="1:14" ht="21.75" customHeight="1" thickBot="1" x14ac:dyDescent="0.25">
      <c r="A19" s="373" t="s">
        <v>30</v>
      </c>
      <c r="B19" s="73">
        <v>3.3</v>
      </c>
      <c r="C19" s="374">
        <v>120</v>
      </c>
      <c r="D19" s="28">
        <f t="shared" si="0"/>
        <v>396</v>
      </c>
      <c r="E19" s="85"/>
      <c r="F19" s="300">
        <f t="shared" si="1"/>
        <v>0</v>
      </c>
      <c r="G19" s="87">
        <f t="shared" si="2"/>
        <v>0</v>
      </c>
      <c r="H19" s="88">
        <f t="shared" si="3"/>
        <v>0</v>
      </c>
      <c r="I19" s="270" t="s">
        <v>368</v>
      </c>
    </row>
    <row r="20" spans="1:14" ht="21.75" customHeight="1" thickBot="1" x14ac:dyDescent="0.25">
      <c r="A20" s="373" t="s">
        <v>33</v>
      </c>
      <c r="B20" s="73">
        <v>8.5399999999999991</v>
      </c>
      <c r="C20" s="374">
        <v>25</v>
      </c>
      <c r="D20" s="18">
        <f t="shared" si="0"/>
        <v>213.49999999999997</v>
      </c>
      <c r="E20" s="85"/>
      <c r="F20" s="300">
        <f t="shared" si="1"/>
        <v>0</v>
      </c>
      <c r="G20" s="87">
        <f t="shared" si="2"/>
        <v>0</v>
      </c>
      <c r="H20" s="88">
        <f t="shared" si="3"/>
        <v>0</v>
      </c>
      <c r="I20" s="270" t="s">
        <v>368</v>
      </c>
    </row>
    <row r="21" spans="1:14" ht="21.75" customHeight="1" thickBot="1" x14ac:dyDescent="0.25">
      <c r="A21" s="373" t="s">
        <v>91</v>
      </c>
      <c r="B21" s="73">
        <v>2.21</v>
      </c>
      <c r="C21" s="89">
        <v>110</v>
      </c>
      <c r="D21" s="18">
        <f t="shared" si="0"/>
        <v>243.1</v>
      </c>
      <c r="E21" s="85"/>
      <c r="F21" s="300">
        <f t="shared" si="1"/>
        <v>0</v>
      </c>
      <c r="G21" s="87">
        <f t="shared" si="2"/>
        <v>0</v>
      </c>
      <c r="H21" s="88">
        <f t="shared" si="3"/>
        <v>0</v>
      </c>
      <c r="I21" s="270" t="s">
        <v>368</v>
      </c>
    </row>
    <row r="22" spans="1:14" ht="21.75" customHeight="1" thickBot="1" x14ac:dyDescent="0.25">
      <c r="A22" s="373" t="s">
        <v>366</v>
      </c>
      <c r="B22" s="73">
        <v>2.7</v>
      </c>
      <c r="C22" s="89">
        <v>100</v>
      </c>
      <c r="D22" s="18">
        <f t="shared" si="0"/>
        <v>270</v>
      </c>
      <c r="E22" s="85"/>
      <c r="F22" s="300">
        <f t="shared" si="1"/>
        <v>0</v>
      </c>
      <c r="G22" s="87">
        <f t="shared" si="2"/>
        <v>0</v>
      </c>
      <c r="H22" s="88">
        <f t="shared" si="3"/>
        <v>0</v>
      </c>
      <c r="I22" s="270" t="s">
        <v>368</v>
      </c>
    </row>
    <row r="23" spans="1:14" ht="21.75" customHeight="1" thickBot="1" x14ac:dyDescent="0.25">
      <c r="A23" s="373" t="s">
        <v>37</v>
      </c>
      <c r="B23" s="73">
        <v>3.58</v>
      </c>
      <c r="C23" s="374">
        <v>15</v>
      </c>
      <c r="D23" s="18">
        <f t="shared" si="0"/>
        <v>53.7</v>
      </c>
      <c r="E23" s="85"/>
      <c r="F23" s="300">
        <f t="shared" si="1"/>
        <v>0</v>
      </c>
      <c r="G23" s="87">
        <f t="shared" si="2"/>
        <v>0</v>
      </c>
      <c r="H23" s="88">
        <f t="shared" si="3"/>
        <v>0</v>
      </c>
      <c r="I23" s="270" t="s">
        <v>161</v>
      </c>
    </row>
    <row r="24" spans="1:14" ht="21.75" customHeight="1" thickBot="1" x14ac:dyDescent="0.25">
      <c r="A24" s="373" t="s">
        <v>616</v>
      </c>
      <c r="B24" s="73">
        <v>3.28</v>
      </c>
      <c r="C24" s="374">
        <v>130</v>
      </c>
      <c r="D24" s="62">
        <f t="shared" si="0"/>
        <v>426.4</v>
      </c>
      <c r="E24" s="85"/>
      <c r="F24" s="300">
        <f t="shared" si="1"/>
        <v>0</v>
      </c>
      <c r="G24" s="87">
        <f t="shared" si="2"/>
        <v>0</v>
      </c>
      <c r="H24" s="88">
        <f t="shared" si="3"/>
        <v>0</v>
      </c>
      <c r="I24" s="270" t="s">
        <v>368</v>
      </c>
    </row>
    <row r="25" spans="1:14" ht="21.75" customHeight="1" thickBot="1" x14ac:dyDescent="0.25">
      <c r="A25" s="373" t="s">
        <v>127</v>
      </c>
      <c r="B25" s="73">
        <v>3.52</v>
      </c>
      <c r="C25" s="374">
        <v>25</v>
      </c>
      <c r="D25" s="24">
        <f t="shared" si="0"/>
        <v>88</v>
      </c>
      <c r="E25" s="85"/>
      <c r="F25" s="300">
        <f t="shared" si="1"/>
        <v>0</v>
      </c>
      <c r="G25" s="87">
        <f t="shared" si="2"/>
        <v>0</v>
      </c>
      <c r="H25" s="88">
        <f t="shared" si="3"/>
        <v>0</v>
      </c>
      <c r="I25" s="269" t="s">
        <v>203</v>
      </c>
    </row>
    <row r="26" spans="1:14" ht="21.75" customHeight="1" thickBot="1" x14ac:dyDescent="0.25">
      <c r="A26" s="373" t="s">
        <v>629</v>
      </c>
      <c r="B26" s="73">
        <v>2.38</v>
      </c>
      <c r="C26" s="89">
        <v>100</v>
      </c>
      <c r="D26" s="22">
        <f t="shared" si="0"/>
        <v>238</v>
      </c>
      <c r="E26" s="85"/>
      <c r="F26" s="300">
        <f t="shared" si="1"/>
        <v>0</v>
      </c>
      <c r="G26" s="87">
        <f t="shared" si="2"/>
        <v>0</v>
      </c>
      <c r="H26" s="88">
        <f t="shared" si="3"/>
        <v>0</v>
      </c>
      <c r="I26" s="269" t="s">
        <v>203</v>
      </c>
    </row>
    <row r="27" spans="1:14" ht="21.75" customHeight="1" thickBot="1" x14ac:dyDescent="0.25">
      <c r="A27" s="373" t="s">
        <v>42</v>
      </c>
      <c r="B27" s="73">
        <v>15.19</v>
      </c>
      <c r="C27" s="89">
        <v>12</v>
      </c>
      <c r="D27" s="18">
        <f t="shared" si="0"/>
        <v>182.28</v>
      </c>
      <c r="E27" s="85"/>
      <c r="F27" s="300">
        <f t="shared" si="1"/>
        <v>0</v>
      </c>
      <c r="G27" s="87">
        <f t="shared" si="2"/>
        <v>0</v>
      </c>
      <c r="H27" s="88">
        <f t="shared" si="3"/>
        <v>0</v>
      </c>
      <c r="I27" s="269" t="s">
        <v>368</v>
      </c>
    </row>
    <row r="28" spans="1:14" ht="21.75" customHeight="1" thickBot="1" x14ac:dyDescent="0.25">
      <c r="A28" s="373" t="s">
        <v>636</v>
      </c>
      <c r="B28" s="73">
        <v>2.97</v>
      </c>
      <c r="C28" s="374">
        <v>140</v>
      </c>
      <c r="D28" s="24">
        <f t="shared" si="0"/>
        <v>415.8</v>
      </c>
      <c r="E28" s="85"/>
      <c r="F28" s="300">
        <f t="shared" si="1"/>
        <v>0</v>
      </c>
      <c r="G28" s="87">
        <f t="shared" si="2"/>
        <v>0</v>
      </c>
      <c r="H28" s="88">
        <f t="shared" si="3"/>
        <v>0</v>
      </c>
      <c r="I28" s="269" t="s">
        <v>368</v>
      </c>
    </row>
    <row r="29" spans="1:14" ht="21.75" customHeight="1" thickBot="1" x14ac:dyDescent="0.25">
      <c r="A29" s="373" t="s">
        <v>45</v>
      </c>
      <c r="B29" s="73">
        <v>3.15</v>
      </c>
      <c r="C29" s="374">
        <v>90</v>
      </c>
      <c r="D29" s="24">
        <f t="shared" si="0"/>
        <v>283.5</v>
      </c>
      <c r="E29" s="85"/>
      <c r="F29" s="300">
        <f t="shared" si="1"/>
        <v>0</v>
      </c>
      <c r="G29" s="87">
        <f t="shared" si="2"/>
        <v>0</v>
      </c>
      <c r="H29" s="88">
        <f t="shared" si="3"/>
        <v>0</v>
      </c>
      <c r="I29" s="270" t="s">
        <v>368</v>
      </c>
    </row>
    <row r="30" spans="1:14" ht="21.75" customHeight="1" thickTop="1" thickBot="1" x14ac:dyDescent="0.25">
      <c r="A30" s="179" t="s">
        <v>143</v>
      </c>
      <c r="B30" s="180"/>
      <c r="C30" s="181"/>
      <c r="D30" s="182">
        <f t="shared" ref="D30:D36" si="4">IF(ISERROR(C30*B30),0,C30*B30)</f>
        <v>0</v>
      </c>
      <c r="E30" s="92"/>
      <c r="F30" s="196">
        <f t="shared" ref="F30:F36" si="5">IF(ISERROR(E30*B30),0,(E30*B30))</f>
        <v>0</v>
      </c>
      <c r="G30" s="197">
        <f t="shared" ref="G30:G36" si="6">IF(ISERROR(E30/C30),0,(E30/C30))</f>
        <v>0</v>
      </c>
      <c r="H30" s="198">
        <f t="shared" si="3"/>
        <v>0</v>
      </c>
      <c r="I30" s="382"/>
      <c r="J30" s="508" t="s">
        <v>493</v>
      </c>
      <c r="K30" s="509"/>
      <c r="L30" s="381"/>
      <c r="M30" s="287" t="s">
        <v>786</v>
      </c>
      <c r="N30" s="400"/>
    </row>
    <row r="31" spans="1:14" ht="21.75" customHeight="1" thickBot="1" x14ac:dyDescent="0.25">
      <c r="A31" s="186" t="s">
        <v>144</v>
      </c>
      <c r="B31" s="73"/>
      <c r="C31" s="89"/>
      <c r="D31" s="18">
        <f t="shared" si="4"/>
        <v>0</v>
      </c>
      <c r="E31" s="85"/>
      <c r="F31" s="90">
        <f t="shared" si="5"/>
        <v>0</v>
      </c>
      <c r="G31" s="91">
        <f t="shared" si="6"/>
        <v>0</v>
      </c>
      <c r="H31" s="199">
        <f t="shared" si="3"/>
        <v>0</v>
      </c>
      <c r="I31" s="383"/>
      <c r="J31" s="508" t="s">
        <v>493</v>
      </c>
      <c r="K31" s="509"/>
      <c r="L31" s="381"/>
      <c r="M31" s="287" t="s">
        <v>786</v>
      </c>
      <c r="N31" s="400"/>
    </row>
    <row r="32" spans="1:14" ht="21.75" customHeight="1" thickBot="1" x14ac:dyDescent="0.25">
      <c r="A32" s="186" t="s">
        <v>145</v>
      </c>
      <c r="B32" s="73"/>
      <c r="C32" s="89"/>
      <c r="D32" s="18">
        <f t="shared" si="4"/>
        <v>0</v>
      </c>
      <c r="E32" s="85"/>
      <c r="F32" s="90">
        <f t="shared" si="5"/>
        <v>0</v>
      </c>
      <c r="G32" s="91">
        <f t="shared" si="6"/>
        <v>0</v>
      </c>
      <c r="H32" s="199">
        <f t="shared" si="3"/>
        <v>0</v>
      </c>
      <c r="I32" s="383"/>
      <c r="J32" s="508" t="s">
        <v>493</v>
      </c>
      <c r="K32" s="509"/>
      <c r="L32" s="381"/>
      <c r="M32" s="287" t="s">
        <v>786</v>
      </c>
      <c r="N32" s="400"/>
    </row>
    <row r="33" spans="1:14" ht="21.75" customHeight="1" thickBot="1" x14ac:dyDescent="0.25">
      <c r="A33" s="186" t="s">
        <v>146</v>
      </c>
      <c r="B33" s="73"/>
      <c r="C33" s="89"/>
      <c r="D33" s="18">
        <f t="shared" si="4"/>
        <v>0</v>
      </c>
      <c r="E33" s="85"/>
      <c r="F33" s="90">
        <f t="shared" si="5"/>
        <v>0</v>
      </c>
      <c r="G33" s="91">
        <f t="shared" si="6"/>
        <v>0</v>
      </c>
      <c r="H33" s="199">
        <f t="shared" si="3"/>
        <v>0</v>
      </c>
      <c r="I33" s="383"/>
      <c r="J33" s="508" t="s">
        <v>493</v>
      </c>
      <c r="K33" s="509"/>
      <c r="L33" s="381"/>
      <c r="M33" s="287" t="s">
        <v>786</v>
      </c>
      <c r="N33" s="400"/>
    </row>
    <row r="34" spans="1:14" ht="21.75" customHeight="1" thickBot="1" x14ac:dyDescent="0.25">
      <c r="A34" s="186" t="s">
        <v>147</v>
      </c>
      <c r="B34" s="73"/>
      <c r="C34" s="89"/>
      <c r="D34" s="18">
        <f t="shared" si="4"/>
        <v>0</v>
      </c>
      <c r="E34" s="85"/>
      <c r="F34" s="90">
        <f t="shared" si="5"/>
        <v>0</v>
      </c>
      <c r="G34" s="91">
        <f t="shared" si="6"/>
        <v>0</v>
      </c>
      <c r="H34" s="199">
        <f t="shared" si="3"/>
        <v>0</v>
      </c>
      <c r="I34" s="383"/>
      <c r="J34" s="508" t="s">
        <v>493</v>
      </c>
      <c r="K34" s="509"/>
      <c r="L34" s="381"/>
      <c r="M34" s="287" t="s">
        <v>786</v>
      </c>
      <c r="N34" s="400"/>
    </row>
    <row r="35" spans="1:14" ht="21.75" customHeight="1" thickBot="1" x14ac:dyDescent="0.25">
      <c r="A35" s="186" t="s">
        <v>148</v>
      </c>
      <c r="B35" s="73"/>
      <c r="C35" s="89"/>
      <c r="D35" s="18">
        <f t="shared" si="4"/>
        <v>0</v>
      </c>
      <c r="E35" s="85"/>
      <c r="F35" s="90">
        <f t="shared" si="5"/>
        <v>0</v>
      </c>
      <c r="G35" s="91">
        <f t="shared" si="6"/>
        <v>0</v>
      </c>
      <c r="H35" s="199">
        <f t="shared" si="3"/>
        <v>0</v>
      </c>
      <c r="I35" s="383"/>
      <c r="J35" s="508" t="s">
        <v>493</v>
      </c>
      <c r="K35" s="509"/>
      <c r="L35" s="381"/>
      <c r="M35" s="287" t="s">
        <v>786</v>
      </c>
      <c r="N35" s="400"/>
    </row>
    <row r="36" spans="1:14" ht="21.75" customHeight="1" thickBot="1" x14ac:dyDescent="0.25">
      <c r="A36" s="188" t="s">
        <v>149</v>
      </c>
      <c r="B36" s="200"/>
      <c r="C36" s="201"/>
      <c r="D36" s="202">
        <f t="shared" si="4"/>
        <v>0</v>
      </c>
      <c r="E36" s="192"/>
      <c r="F36" s="203">
        <f t="shared" si="5"/>
        <v>0</v>
      </c>
      <c r="G36" s="204">
        <f t="shared" si="6"/>
        <v>0</v>
      </c>
      <c r="H36" s="205">
        <f t="shared" si="3"/>
        <v>0</v>
      </c>
      <c r="I36" s="384"/>
      <c r="J36" s="508" t="s">
        <v>493</v>
      </c>
      <c r="K36" s="509"/>
      <c r="L36" s="381"/>
      <c r="M36" s="287" t="s">
        <v>786</v>
      </c>
      <c r="N36" s="400"/>
    </row>
    <row r="37" spans="1:14" ht="16.5" thickTop="1" x14ac:dyDescent="0.2">
      <c r="A37" s="31"/>
      <c r="B37" s="32"/>
      <c r="C37" s="33"/>
      <c r="D37" s="34"/>
      <c r="E37" s="35"/>
      <c r="F37" s="36"/>
      <c r="G37" s="36"/>
      <c r="H37" s="37"/>
      <c r="I37" s="17"/>
    </row>
    <row r="38" spans="1:14" ht="14.25" x14ac:dyDescent="0.2">
      <c r="B38"/>
    </row>
    <row r="39" spans="1:14" ht="14.25" x14ac:dyDescent="0.2">
      <c r="B39"/>
    </row>
    <row r="40" spans="1:14" ht="14.25" x14ac:dyDescent="0.2">
      <c r="B40"/>
    </row>
    <row r="41" spans="1:14" ht="14.25" x14ac:dyDescent="0.2">
      <c r="B41"/>
    </row>
    <row r="42" spans="1:14" ht="14.25" x14ac:dyDescent="0.2">
      <c r="B42"/>
    </row>
    <row r="43" spans="1:14" ht="14.25" x14ac:dyDescent="0.2">
      <c r="B43"/>
    </row>
    <row r="44" spans="1:14" x14ac:dyDescent="0.2">
      <c r="B44"/>
      <c r="D44" s="14"/>
      <c r="E44" s="256"/>
      <c r="F44" s="32"/>
      <c r="G44" s="372"/>
    </row>
    <row r="45" spans="1:14" x14ac:dyDescent="0.2">
      <c r="B45"/>
      <c r="D45" s="14"/>
      <c r="E45" s="256"/>
      <c r="F45" s="32"/>
      <c r="G45" s="372"/>
    </row>
    <row r="46" spans="1:14" x14ac:dyDescent="0.2">
      <c r="B46"/>
      <c r="D46" s="14"/>
      <c r="E46" s="256"/>
      <c r="F46" s="32"/>
      <c r="G46" s="372"/>
    </row>
    <row r="47" spans="1:14" x14ac:dyDescent="0.2">
      <c r="B47"/>
      <c r="D47" s="14"/>
      <c r="E47" s="256"/>
      <c r="F47" s="32"/>
      <c r="G47" s="372"/>
    </row>
    <row r="48" spans="1:14" ht="14.25" x14ac:dyDescent="0.2">
      <c r="B48"/>
    </row>
    <row r="49" spans="2:2" ht="14.25" x14ac:dyDescent="0.2">
      <c r="B49"/>
    </row>
    <row r="50" spans="2:2" ht="14.25" x14ac:dyDescent="0.2">
      <c r="B50"/>
    </row>
    <row r="51" spans="2:2" ht="14.25" x14ac:dyDescent="0.2">
      <c r="B51"/>
    </row>
    <row r="52" spans="2:2" ht="14.25" x14ac:dyDescent="0.2">
      <c r="B52"/>
    </row>
    <row r="53" spans="2:2" ht="14.25" x14ac:dyDescent="0.2">
      <c r="B53"/>
    </row>
    <row r="54" spans="2:2" ht="14.25" x14ac:dyDescent="0.2">
      <c r="B54"/>
    </row>
    <row r="55" spans="2:2" ht="14.25" x14ac:dyDescent="0.2">
      <c r="B55"/>
    </row>
    <row r="56" spans="2:2" ht="14.25" x14ac:dyDescent="0.2">
      <c r="B56"/>
    </row>
    <row r="57" spans="2:2" ht="14.25" x14ac:dyDescent="0.2">
      <c r="B57"/>
    </row>
    <row r="58" spans="2:2" ht="14.25" x14ac:dyDescent="0.2">
      <c r="B58"/>
    </row>
    <row r="59" spans="2:2" ht="14.25" x14ac:dyDescent="0.2">
      <c r="B59"/>
    </row>
    <row r="60" spans="2:2" ht="14.25" x14ac:dyDescent="0.2">
      <c r="B60"/>
    </row>
    <row r="61" spans="2:2" ht="14.25" x14ac:dyDescent="0.2">
      <c r="B61"/>
    </row>
    <row r="62" spans="2:2" ht="14.25" x14ac:dyDescent="0.2">
      <c r="B62"/>
    </row>
    <row r="63" spans="2:2" ht="14.25" x14ac:dyDescent="0.2">
      <c r="B63"/>
    </row>
    <row r="64" spans="2:2" ht="14.25" x14ac:dyDescent="0.2">
      <c r="B64"/>
    </row>
    <row r="65" spans="2:2" ht="14.25" x14ac:dyDescent="0.2">
      <c r="B65"/>
    </row>
    <row r="66" spans="2:2" ht="14.25" x14ac:dyDescent="0.2">
      <c r="B66"/>
    </row>
    <row r="67" spans="2:2" ht="14.25" x14ac:dyDescent="0.2">
      <c r="B67"/>
    </row>
    <row r="68" spans="2:2" ht="14.25" x14ac:dyDescent="0.2">
      <c r="B68"/>
    </row>
    <row r="69" spans="2:2" ht="14.25" x14ac:dyDescent="0.2">
      <c r="B69"/>
    </row>
    <row r="70" spans="2:2" ht="14.25" x14ac:dyDescent="0.2">
      <c r="B70"/>
    </row>
    <row r="71" spans="2:2" ht="14.25" x14ac:dyDescent="0.2">
      <c r="B71"/>
    </row>
    <row r="72" spans="2:2" ht="14.25" x14ac:dyDescent="0.2">
      <c r="B72"/>
    </row>
    <row r="73" spans="2:2" ht="14.25" x14ac:dyDescent="0.2">
      <c r="B73"/>
    </row>
    <row r="74" spans="2:2" ht="14.25" x14ac:dyDescent="0.2">
      <c r="B74"/>
    </row>
    <row r="75" spans="2:2" ht="14.25" x14ac:dyDescent="0.2">
      <c r="B75"/>
    </row>
    <row r="76" spans="2:2" ht="14.25" x14ac:dyDescent="0.2">
      <c r="B76"/>
    </row>
    <row r="77" spans="2:2" ht="14.25" x14ac:dyDescent="0.2">
      <c r="B77"/>
    </row>
    <row r="78" spans="2:2" ht="14.25" x14ac:dyDescent="0.2">
      <c r="B78"/>
    </row>
    <row r="79" spans="2:2" ht="14.25" x14ac:dyDescent="0.2">
      <c r="B79"/>
    </row>
    <row r="80" spans="2:2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  <row r="127" spans="2:2" ht="14.25" x14ac:dyDescent="0.2">
      <c r="B127"/>
    </row>
    <row r="128" spans="2:2" ht="14.25" x14ac:dyDescent="0.2">
      <c r="B128"/>
    </row>
    <row r="129" spans="2:2" ht="14.25" x14ac:dyDescent="0.2">
      <c r="B129"/>
    </row>
    <row r="130" spans="2:2" ht="14.25" x14ac:dyDescent="0.2">
      <c r="B130"/>
    </row>
    <row r="131" spans="2:2" ht="14.25" x14ac:dyDescent="0.2">
      <c r="B131"/>
    </row>
    <row r="132" spans="2:2" ht="14.25" x14ac:dyDescent="0.2">
      <c r="B132"/>
    </row>
    <row r="133" spans="2:2" ht="14.25" x14ac:dyDescent="0.2">
      <c r="B133"/>
    </row>
    <row r="134" spans="2:2" ht="14.25" x14ac:dyDescent="0.2">
      <c r="B134"/>
    </row>
    <row r="135" spans="2:2" ht="14.25" x14ac:dyDescent="0.2">
      <c r="B135"/>
    </row>
    <row r="136" spans="2:2" ht="14.25" x14ac:dyDescent="0.2">
      <c r="B136"/>
    </row>
    <row r="137" spans="2:2" ht="14.25" x14ac:dyDescent="0.2">
      <c r="B137"/>
    </row>
    <row r="138" spans="2:2" ht="14.25" x14ac:dyDescent="0.2">
      <c r="B138"/>
    </row>
    <row r="139" spans="2:2" ht="14.25" x14ac:dyDescent="0.2">
      <c r="B139"/>
    </row>
    <row r="140" spans="2:2" ht="14.25" x14ac:dyDescent="0.2">
      <c r="B140"/>
    </row>
    <row r="141" spans="2:2" ht="14.25" x14ac:dyDescent="0.2">
      <c r="B141"/>
    </row>
    <row r="142" spans="2:2" ht="14.25" x14ac:dyDescent="0.2">
      <c r="B142"/>
    </row>
    <row r="143" spans="2:2" ht="14.25" x14ac:dyDescent="0.2">
      <c r="B143"/>
    </row>
    <row r="144" spans="2:2" ht="14.25" x14ac:dyDescent="0.2">
      <c r="B144"/>
    </row>
    <row r="145" spans="2:2" ht="14.25" x14ac:dyDescent="0.2">
      <c r="B145"/>
    </row>
    <row r="146" spans="2:2" ht="14.25" x14ac:dyDescent="0.2">
      <c r="B146"/>
    </row>
    <row r="147" spans="2:2" ht="14.25" x14ac:dyDescent="0.2">
      <c r="B147"/>
    </row>
    <row r="148" spans="2:2" ht="14.25" x14ac:dyDescent="0.2">
      <c r="B148"/>
    </row>
    <row r="149" spans="2:2" ht="14.25" x14ac:dyDescent="0.2">
      <c r="B149"/>
    </row>
    <row r="150" spans="2:2" ht="14.25" x14ac:dyDescent="0.2">
      <c r="B150"/>
    </row>
    <row r="151" spans="2:2" ht="14.25" x14ac:dyDescent="0.2">
      <c r="B151"/>
    </row>
    <row r="152" spans="2:2" ht="14.25" x14ac:dyDescent="0.2">
      <c r="B152"/>
    </row>
    <row r="153" spans="2:2" ht="14.25" x14ac:dyDescent="0.2">
      <c r="B153"/>
    </row>
    <row r="154" spans="2:2" ht="14.25" x14ac:dyDescent="0.2">
      <c r="B154"/>
    </row>
    <row r="155" spans="2:2" ht="14.25" x14ac:dyDescent="0.2">
      <c r="B155"/>
    </row>
    <row r="156" spans="2:2" ht="14.25" x14ac:dyDescent="0.2">
      <c r="B156"/>
    </row>
    <row r="157" spans="2:2" ht="14.25" x14ac:dyDescent="0.2">
      <c r="B157"/>
    </row>
    <row r="158" spans="2:2" ht="14.25" x14ac:dyDescent="0.2">
      <c r="B158"/>
    </row>
    <row r="159" spans="2:2" ht="14.25" x14ac:dyDescent="0.2">
      <c r="B159"/>
    </row>
    <row r="160" spans="2:2" ht="14.25" x14ac:dyDescent="0.2">
      <c r="B160"/>
    </row>
    <row r="161" spans="2:2" ht="14.25" x14ac:dyDescent="0.2">
      <c r="B161"/>
    </row>
    <row r="162" spans="2:2" ht="14.25" x14ac:dyDescent="0.2">
      <c r="B162"/>
    </row>
    <row r="163" spans="2:2" ht="14.25" x14ac:dyDescent="0.2">
      <c r="B163"/>
    </row>
    <row r="164" spans="2:2" ht="14.25" x14ac:dyDescent="0.2">
      <c r="B164"/>
    </row>
    <row r="165" spans="2:2" ht="14.25" x14ac:dyDescent="0.2">
      <c r="B165"/>
    </row>
    <row r="166" spans="2:2" ht="14.25" x14ac:dyDescent="0.2">
      <c r="B166"/>
    </row>
    <row r="167" spans="2:2" ht="14.25" x14ac:dyDescent="0.2">
      <c r="B167"/>
    </row>
    <row r="168" spans="2:2" ht="14.25" x14ac:dyDescent="0.2">
      <c r="B168"/>
    </row>
    <row r="169" spans="2:2" ht="14.25" x14ac:dyDescent="0.2">
      <c r="B169"/>
    </row>
    <row r="170" spans="2:2" ht="14.25" x14ac:dyDescent="0.2">
      <c r="B170"/>
    </row>
    <row r="171" spans="2:2" ht="14.25" x14ac:dyDescent="0.2">
      <c r="B171"/>
    </row>
    <row r="172" spans="2:2" ht="14.25" x14ac:dyDescent="0.2">
      <c r="B172"/>
    </row>
    <row r="173" spans="2:2" ht="14.25" x14ac:dyDescent="0.2">
      <c r="B173"/>
    </row>
    <row r="174" spans="2:2" ht="14.25" x14ac:dyDescent="0.2">
      <c r="B174"/>
    </row>
    <row r="175" spans="2:2" ht="14.25" x14ac:dyDescent="0.2">
      <c r="B175"/>
    </row>
    <row r="176" spans="2:2" ht="14.25" x14ac:dyDescent="0.2">
      <c r="B176"/>
    </row>
    <row r="177" spans="2:2" ht="14.25" x14ac:dyDescent="0.2">
      <c r="B177"/>
    </row>
    <row r="178" spans="2:2" ht="14.25" x14ac:dyDescent="0.2">
      <c r="B178"/>
    </row>
    <row r="179" spans="2:2" ht="14.25" x14ac:dyDescent="0.2">
      <c r="B179"/>
    </row>
    <row r="180" spans="2:2" ht="14.25" x14ac:dyDescent="0.2">
      <c r="B180"/>
    </row>
    <row r="181" spans="2:2" ht="14.25" x14ac:dyDescent="0.2">
      <c r="B181"/>
    </row>
    <row r="182" spans="2:2" ht="14.25" x14ac:dyDescent="0.2">
      <c r="B182"/>
    </row>
    <row r="183" spans="2:2" ht="14.25" x14ac:dyDescent="0.2">
      <c r="B183"/>
    </row>
    <row r="184" spans="2:2" ht="14.25" x14ac:dyDescent="0.2">
      <c r="B184"/>
    </row>
    <row r="185" spans="2:2" ht="14.25" x14ac:dyDescent="0.2">
      <c r="B185"/>
    </row>
    <row r="186" spans="2:2" ht="14.25" x14ac:dyDescent="0.2">
      <c r="B186"/>
    </row>
    <row r="187" spans="2:2" ht="14.25" x14ac:dyDescent="0.2">
      <c r="B187"/>
    </row>
    <row r="188" spans="2:2" ht="14.25" x14ac:dyDescent="0.2">
      <c r="B188"/>
    </row>
    <row r="189" spans="2:2" ht="14.25" x14ac:dyDescent="0.2">
      <c r="B189"/>
    </row>
    <row r="190" spans="2:2" ht="14.25" x14ac:dyDescent="0.2">
      <c r="B190"/>
    </row>
    <row r="191" spans="2:2" ht="14.25" x14ac:dyDescent="0.2">
      <c r="B191"/>
    </row>
    <row r="192" spans="2:2" ht="14.25" x14ac:dyDescent="0.2">
      <c r="B192"/>
    </row>
    <row r="193" spans="2:2" ht="14.25" x14ac:dyDescent="0.2">
      <c r="B193"/>
    </row>
    <row r="194" spans="2:2" ht="14.25" x14ac:dyDescent="0.2">
      <c r="B194"/>
    </row>
    <row r="195" spans="2:2" ht="14.25" x14ac:dyDescent="0.2">
      <c r="B195"/>
    </row>
    <row r="196" spans="2:2" ht="14.25" x14ac:dyDescent="0.2">
      <c r="B196"/>
    </row>
    <row r="197" spans="2:2" ht="14.25" x14ac:dyDescent="0.2">
      <c r="B197"/>
    </row>
    <row r="198" spans="2:2" ht="14.25" x14ac:dyDescent="0.2">
      <c r="B198"/>
    </row>
    <row r="199" spans="2:2" ht="14.25" x14ac:dyDescent="0.2">
      <c r="B199"/>
    </row>
    <row r="200" spans="2:2" ht="14.25" x14ac:dyDescent="0.2">
      <c r="B200"/>
    </row>
  </sheetData>
  <sheetProtection password="CAEF" sheet="1" objects="1" scenarios="1"/>
  <mergeCells count="11">
    <mergeCell ref="E1:H1"/>
    <mergeCell ref="M1:N2"/>
    <mergeCell ref="A3:D3"/>
    <mergeCell ref="J35:K35"/>
    <mergeCell ref="J36:K36"/>
    <mergeCell ref="J30:K30"/>
    <mergeCell ref="J31:K31"/>
    <mergeCell ref="J32:K32"/>
    <mergeCell ref="J33:K33"/>
    <mergeCell ref="J34:K34"/>
    <mergeCell ref="J3:K3"/>
  </mergeCells>
  <conditionalFormatting sqref="I1">
    <cfRule type="expression" dxfId="13" priority="6">
      <formula>OR($I$2="",$I$2=0)</formula>
    </cfRule>
  </conditionalFormatting>
  <conditionalFormatting sqref="I2">
    <cfRule type="expression" dxfId="12" priority="5">
      <formula>OR($I$2="",$I$2=0)</formula>
    </cfRule>
  </conditionalFormatting>
  <conditionalFormatting sqref="E2:E3">
    <cfRule type="expression" dxfId="11" priority="4">
      <formula>SUM($E$4:$E$36)=0</formula>
    </cfRule>
  </conditionalFormatting>
  <conditionalFormatting sqref="L30:L36">
    <cfRule type="expression" dxfId="10" priority="3">
      <formula>AND($J30="insektenblütig JA / NEIN:",$L30&lt;&gt;"")</formula>
    </cfRule>
  </conditionalFormatting>
  <conditionalFormatting sqref="I30:I36">
    <cfRule type="expression" dxfId="9" priority="2">
      <formula>$I30&lt;&gt;""</formula>
    </cfRule>
  </conditionalFormatting>
  <conditionalFormatting sqref="N30:N36">
    <cfRule type="expression" dxfId="8" priority="1">
      <formula>$N30&lt;&gt;""</formula>
    </cfRule>
  </conditionalFormatting>
  <hyperlinks>
    <hyperlink ref="M1:N2" location="'Zusammenfassung BIO'!A1" display="'Zusammenfassung BIO'!A1"/>
  </hyperlinks>
  <pageMargins left="0.7" right="0.7" top="0.78740157499999996" bottom="0.78740157499999996" header="0.3" footer="0.3"/>
  <pageSetup paperSize="9" scale="33" fitToHeight="3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>
          <x14:formula1>
            <xm:f>'BIO (2)'!$AB$3:$AB$14</xm:f>
          </x14:formula1>
          <xm:sqref>I30:I36</xm:sqref>
        </x14:dataValidation>
        <x14:dataValidation type="list" allowBlank="1" showInputMessage="1" showErrorMessage="1">
          <x14:formula1>
            <xm:f>'BIO (2)'!$AC$3:$AC$5</xm:f>
          </x14:formula1>
          <xm:sqref>L30:L36</xm:sqref>
        </x14:dataValidation>
        <x14:dataValidation type="list" allowBlank="1" showInputMessage="1" showErrorMessage="1">
          <x14:formula1>
            <xm:f>'BIO (2)'!$AD$3:$AD$9</xm:f>
          </x14:formula1>
          <xm:sqref>N30:N36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O28"/>
  <sheetViews>
    <sheetView zoomScale="90" zoomScaleNormal="90" workbookViewId="0">
      <selection activeCell="A3" sqref="A3"/>
    </sheetView>
  </sheetViews>
  <sheetFormatPr baseColWidth="10" defaultRowHeight="14.25" x14ac:dyDescent="0.2"/>
  <cols>
    <col min="1" max="1" width="27.375" customWidth="1"/>
    <col min="2" max="2" width="13" customWidth="1"/>
    <col min="3" max="3" width="12.5" bestFit="1" customWidth="1"/>
    <col min="4" max="4" width="24.75" bestFit="1" customWidth="1"/>
    <col min="5" max="5" width="24.875" bestFit="1" customWidth="1"/>
    <col min="6" max="6" width="18.875" customWidth="1"/>
    <col min="7" max="7" width="20.75" customWidth="1"/>
    <col min="8" max="8" width="19.375" customWidth="1"/>
    <col min="9" max="12" width="16.625" customWidth="1"/>
    <col min="14" max="15" width="11" hidden="1" customWidth="1"/>
  </cols>
  <sheetData>
    <row r="1" spans="1:14" ht="39" customHeight="1" thickBot="1" x14ac:dyDescent="0.25">
      <c r="A1" s="498" t="s">
        <v>506</v>
      </c>
      <c r="B1" s="499"/>
      <c r="C1" s="499"/>
      <c r="D1" s="499"/>
      <c r="E1" s="499"/>
      <c r="F1" s="499"/>
      <c r="G1" s="500"/>
      <c r="H1" s="396"/>
      <c r="I1" s="517" t="s">
        <v>488</v>
      </c>
      <c r="J1" s="518"/>
      <c r="K1" s="511" t="s">
        <v>489</v>
      </c>
      <c r="L1" s="512"/>
    </row>
    <row r="2" spans="1:14" ht="15" customHeight="1" thickBot="1" x14ac:dyDescent="0.25">
      <c r="I2" s="519"/>
      <c r="J2" s="520"/>
      <c r="K2" s="513"/>
      <c r="L2" s="514"/>
    </row>
    <row r="3" spans="1:14" ht="58.5" customHeight="1" thickBot="1" x14ac:dyDescent="0.25">
      <c r="A3" s="206" t="s">
        <v>330</v>
      </c>
      <c r="B3" s="206" t="s">
        <v>334</v>
      </c>
      <c r="C3" s="206" t="s">
        <v>336</v>
      </c>
      <c r="D3" s="206" t="s">
        <v>331</v>
      </c>
      <c r="E3" s="211" t="str">
        <f>CONCATENATE("Kosten in € für die Gesamtfläche von ",'Begr.-Rechner BIO'!I2," ha")</f>
        <v>Kosten in € für die Gesamtfläche von  ha</v>
      </c>
      <c r="F3" s="494" t="s">
        <v>794</v>
      </c>
      <c r="G3" s="495"/>
      <c r="H3" s="211" t="s">
        <v>795</v>
      </c>
      <c r="I3" s="521"/>
      <c r="J3" s="522"/>
      <c r="K3" s="515"/>
      <c r="L3" s="516"/>
    </row>
    <row r="4" spans="1:14" ht="21.75" customHeight="1" thickBot="1" x14ac:dyDescent="0.25">
      <c r="A4" s="229" t="str">
        <f>IF('Begr.-Rechner BIO'!$I$2&lt;&gt;"",CONCATENATE('Begr.-Rechner BIO'!$I$2," ha"),"")</f>
        <v/>
      </c>
      <c r="B4" s="229" t="str">
        <f>IF('Begr.-Rechner BIO'!$J$2&gt;0,CONCATENATE('Begr.-Rechner BIO'!$J$2, " kg/ha"),"")</f>
        <v/>
      </c>
      <c r="C4" s="229" t="str">
        <f>IF('Begr.-Rechner BIO'!$K$2&gt;0,CONCATENATE('Begr.-Rechner BIO'!$K$2," €"),"")</f>
        <v/>
      </c>
      <c r="D4" s="230" t="str">
        <f>IF('Begr.-Rechner BIO'!$L$2&gt;0,'Begr.-Rechner BIO'!$L$2,"")</f>
        <v/>
      </c>
      <c r="E4" s="229" t="str">
        <f>IF(SUM(F7:F27)&gt;0,CONCATENATE(SUM(F7:F27)," €"),"")</f>
        <v/>
      </c>
      <c r="F4" s="496" t="str">
        <f>IF(AND('BIO (2)'!Z3="",'BIO (2)'!Z4="",'BIO (2)'!Z5="",'BIO (2)'!Z6="",'BIO (2)'!Z7="",'BIO (2)'!Z8="",'BIO (2)'!Z9="",'BIO (2)'!J2&gt;0),'BIO (2)'!Z10,CONCATENATE('BIO (2)'!Z3,'BIO (2)'!Z4,'BIO (2)'!Z5,'BIO (2)'!Z6,'BIO (2)'!Z7,'BIO (2)'!Z8,'BIO (2)'!Z9))</f>
        <v/>
      </c>
      <c r="G4" s="497"/>
      <c r="H4" s="395" t="str">
        <f>IF(AND($D4&gt;0,$O$28=0),$O$28,IF(AND($D4&gt;0,$O$28&gt;0),$O$28,""))</f>
        <v/>
      </c>
      <c r="I4" s="510" t="str">
        <f>IF('BIO (2)'!$R$3="ja","* zulässige Begrünungskulturen gem. Variante 6 beachten:
- Grünschnittroggen nach Saatgutgesetz,
- Wintererbse lt. Saatgutgesetz,
- Pannonische Wicke, Zottelwicke, Winterackerbohne, Winterrübsen (inkl. Perko)","")</f>
        <v/>
      </c>
      <c r="J4" s="502"/>
      <c r="K4" s="502"/>
      <c r="L4" s="502"/>
    </row>
    <row r="5" spans="1:14" ht="15" customHeight="1" thickBot="1" x14ac:dyDescent="0.25">
      <c r="F5" s="480"/>
      <c r="G5" s="480"/>
      <c r="H5" s="390"/>
      <c r="I5" s="502"/>
      <c r="J5" s="502"/>
      <c r="K5" s="502"/>
      <c r="L5" s="502"/>
    </row>
    <row r="6" spans="1:14" ht="29.25" customHeight="1" thickBot="1" x14ac:dyDescent="0.25">
      <c r="A6" s="211" t="s">
        <v>333</v>
      </c>
      <c r="B6" s="211" t="s">
        <v>5</v>
      </c>
      <c r="C6" s="211" t="s">
        <v>1</v>
      </c>
      <c r="D6" s="211" t="s">
        <v>332</v>
      </c>
      <c r="E6" s="211" t="s">
        <v>337</v>
      </c>
      <c r="F6" s="211" t="s">
        <v>335</v>
      </c>
      <c r="G6" s="393" t="s">
        <v>358</v>
      </c>
      <c r="H6" s="391"/>
      <c r="I6" s="502"/>
      <c r="J6" s="502"/>
      <c r="K6" s="502"/>
      <c r="L6" s="502"/>
    </row>
    <row r="7" spans="1:14" ht="15" x14ac:dyDescent="0.2">
      <c r="A7" s="325" t="str">
        <f t="array" ref="A7">IFERROR(INDEX('BIO (2)'!A:A,SMALL(IF('BIO (2)'!$E$3:$E$36&gt;0,ROW($3:$36)),ROW(A1))),"")</f>
        <v/>
      </c>
      <c r="B7" s="322" t="str">
        <f t="array" ref="B7">IFERROR(INDEX('BIO (2)'!E:E,SMALL(IF('BIO (2)'!$E$3:$E$36&gt;0,ROW($3:$36)),ROW(A1))),"")</f>
        <v/>
      </c>
      <c r="C7" s="322" t="str">
        <f t="array" ref="C7">IFERROR(INDEX('BIO (2)'!F:F,SMALL(IF('BIO (2)'!$E$3:$E$36&gt;0,ROW($3:$36)),ROW(A1))),"")</f>
        <v/>
      </c>
      <c r="D7" s="210" t="str">
        <f t="array" ref="D7">IFERROR(INDEX('BIO (2)'!G:G,SMALL(IF('BIO (2)'!$E$3:$E$36&gt;0,ROW($3:$36)),ROW(A1))),"")</f>
        <v/>
      </c>
      <c r="E7" s="322" t="str">
        <f t="array" ref="E7">IFERROR(INDEX('BIO (2)'!H:H,SMALL(IF('BIO (2)'!$E$3:$E$36&gt;0,ROW($3:$36)),ROW(A1))),"")</f>
        <v/>
      </c>
      <c r="F7" s="323" t="str">
        <f>IF(A7="","",C7*'Begr.-Rechner BIO'!$I$2)</f>
        <v/>
      </c>
      <c r="G7" s="324" t="str">
        <f>IFERROR(VLOOKUP(A7,'BIO (2)'!A3:I35,9,0),IF('BIO (2)'!I3="","",""))</f>
        <v/>
      </c>
      <c r="H7" s="392"/>
      <c r="I7" s="316"/>
      <c r="J7" s="316"/>
      <c r="K7" s="316"/>
      <c r="L7" s="316"/>
      <c r="N7" s="394">
        <f>IF($G7="Leguminose",D7,0)</f>
        <v>0</v>
      </c>
    </row>
    <row r="8" spans="1:14" ht="15" x14ac:dyDescent="0.2">
      <c r="A8" s="325" t="str">
        <f t="array" ref="A8">IFERROR(INDEX('BIO (2)'!A:A,SMALL(IF('BIO (2)'!$E$3:$E$36&gt;0,ROW($3:$36)),ROW(A2))),"")</f>
        <v/>
      </c>
      <c r="B8" s="322" t="str">
        <f t="array" ref="B8">IFERROR(INDEX('BIO (2)'!E:E,SMALL(IF('BIO (2)'!$E$3:$E$36&gt;0,ROW($3:$36)),ROW(A2))),"")</f>
        <v/>
      </c>
      <c r="C8" s="322" t="str">
        <f t="array" ref="C8">IFERROR(INDEX('BIO (2)'!F:F,SMALL(IF('BIO (2)'!$E$3:$E$36&gt;0,ROW($3:$36)),ROW(A2))),"")</f>
        <v/>
      </c>
      <c r="D8" s="210" t="str">
        <f t="array" ref="D8">IFERROR(INDEX('BIO (2)'!G:G,SMALL(IF('BIO (2)'!$E$3:$E$36&gt;0,ROW($3:$36)),ROW(A2))),"")</f>
        <v/>
      </c>
      <c r="E8" s="322" t="str">
        <f t="array" ref="E8">IFERROR(INDEX('BIO (2)'!H:H,SMALL(IF('BIO (2)'!$E$3:$E$36&gt;0,ROW($3:$36)),ROW(A2))),"")</f>
        <v/>
      </c>
      <c r="F8" s="323" t="str">
        <f>IF(A8="","",C8*'Begr.-Rechner BIO'!$I$2)</f>
        <v/>
      </c>
      <c r="G8" s="324" t="str">
        <f>IFERROR(VLOOKUP(A8,'BIO (2)'!A4:I36,9,0),IF('BIO (2)'!I4="","",""))</f>
        <v/>
      </c>
      <c r="H8" s="392"/>
      <c r="N8" s="394">
        <f t="shared" ref="N8:N27" si="0">IF($G8="Leguminose",D8,0)</f>
        <v>0</v>
      </c>
    </row>
    <row r="9" spans="1:14" ht="15" x14ac:dyDescent="0.2">
      <c r="A9" s="325" t="str">
        <f t="array" ref="A9">IFERROR(INDEX('BIO (2)'!A:A,SMALL(IF('BIO (2)'!$E$3:$E$36&gt;0,ROW($3:$36)),ROW(A3))),"")</f>
        <v/>
      </c>
      <c r="B9" s="322" t="str">
        <f t="array" ref="B9">IFERROR(INDEX('BIO (2)'!E:E,SMALL(IF('BIO (2)'!$E$3:$E$36&gt;0,ROW($3:$36)),ROW(A3))),"")</f>
        <v/>
      </c>
      <c r="C9" s="322" t="str">
        <f t="array" ref="C9">IFERROR(INDEX('BIO (2)'!F:F,SMALL(IF('BIO (2)'!$E$3:$E$36&gt;0,ROW($3:$36)),ROW(A3))),"")</f>
        <v/>
      </c>
      <c r="D9" s="210" t="str">
        <f t="array" ref="D9">IFERROR(INDEX('BIO (2)'!G:G,SMALL(IF('BIO (2)'!$E$3:$E$36&gt;0,ROW($3:$36)),ROW(A3))),"")</f>
        <v/>
      </c>
      <c r="E9" s="322" t="str">
        <f t="array" ref="E9">IFERROR(INDEX('BIO (2)'!H:H,SMALL(IF('BIO (2)'!$E$3:$E$36&gt;0,ROW($3:$36)),ROW(A3))),"")</f>
        <v/>
      </c>
      <c r="F9" s="323" t="str">
        <f>IF(A9="","",C9*'Begr.-Rechner BIO'!$I$2)</f>
        <v/>
      </c>
      <c r="G9" s="324" t="str">
        <f>IFERROR(VLOOKUP(A9,'BIO (2)'!A5:I37,9,0),IF('BIO (2)'!I5="","",""))</f>
        <v/>
      </c>
      <c r="H9" s="392"/>
      <c r="N9" s="394">
        <f t="shared" si="0"/>
        <v>0</v>
      </c>
    </row>
    <row r="10" spans="1:14" ht="15" x14ac:dyDescent="0.2">
      <c r="A10" s="325" t="str">
        <f t="array" ref="A10">IFERROR(INDEX('BIO (2)'!A:A,SMALL(IF('BIO (2)'!$E$3:$E$36&gt;0,ROW($3:$36)),ROW(A4))),"")</f>
        <v/>
      </c>
      <c r="B10" s="322" t="str">
        <f t="array" ref="B10">IFERROR(INDEX('BIO (2)'!E:E,SMALL(IF('BIO (2)'!$E$3:$E$36&gt;0,ROW($3:$36)),ROW(A4))),"")</f>
        <v/>
      </c>
      <c r="C10" s="322" t="str">
        <f t="array" ref="C10">IFERROR(INDEX('BIO (2)'!F:F,SMALL(IF('BIO (2)'!$E$3:$E$36&gt;0,ROW($3:$36)),ROW(A4))),"")</f>
        <v/>
      </c>
      <c r="D10" s="210" t="str">
        <f t="array" ref="D10">IFERROR(INDEX('BIO (2)'!G:G,SMALL(IF('BIO (2)'!$E$3:$E$36&gt;0,ROW($3:$36)),ROW(A4))),"")</f>
        <v/>
      </c>
      <c r="E10" s="322" t="str">
        <f t="array" ref="E10">IFERROR(INDEX('BIO (2)'!H:H,SMALL(IF('BIO (2)'!$E$3:$E$36&gt;0,ROW($3:$36)),ROW(A4))),"")</f>
        <v/>
      </c>
      <c r="F10" s="323" t="str">
        <f>IF(A10="","",C10*'Begr.-Rechner BIO'!$I$2)</f>
        <v/>
      </c>
      <c r="G10" s="324" t="str">
        <f>IFERROR(VLOOKUP(A10,'BIO (2)'!A6:I38,9,0),IF('BIO (2)'!I6="","",""))</f>
        <v/>
      </c>
      <c r="H10" s="324"/>
      <c r="N10" s="394">
        <f t="shared" si="0"/>
        <v>0</v>
      </c>
    </row>
    <row r="11" spans="1:14" ht="15" x14ac:dyDescent="0.2">
      <c r="A11" s="325" t="str">
        <f t="array" ref="A11">IFERROR(INDEX('BIO (2)'!A:A,SMALL(IF('BIO (2)'!$E$3:$E$36&gt;0,ROW($3:$36)),ROW(A5))),"")</f>
        <v/>
      </c>
      <c r="B11" s="322" t="str">
        <f t="array" ref="B11">IFERROR(INDEX('BIO (2)'!E:E,SMALL(IF('BIO (2)'!$E$3:$E$36&gt;0,ROW($3:$36)),ROW(A5))),"")</f>
        <v/>
      </c>
      <c r="C11" s="322" t="str">
        <f t="array" ref="C11">IFERROR(INDEX('BIO (2)'!F:F,SMALL(IF('BIO (2)'!$E$3:$E$36&gt;0,ROW($3:$36)),ROW(A5))),"")</f>
        <v/>
      </c>
      <c r="D11" s="210" t="str">
        <f t="array" ref="D11">IFERROR(INDEX('BIO (2)'!G:G,SMALL(IF('BIO (2)'!$E$3:$E$36&gt;0,ROW($3:$36)),ROW(A5))),"")</f>
        <v/>
      </c>
      <c r="E11" s="322" t="str">
        <f t="array" ref="E11">IFERROR(INDEX('BIO (2)'!H:H,SMALL(IF('BIO (2)'!$E$3:$E$36&gt;0,ROW($3:$36)),ROW(A5))),"")</f>
        <v/>
      </c>
      <c r="F11" s="323" t="str">
        <f>IF(A11="","",C11*'Begr.-Rechner BIO'!$I$2)</f>
        <v/>
      </c>
      <c r="G11" s="324" t="str">
        <f>IFERROR(VLOOKUP(A11,'BIO (2)'!A7:I39,9,0),IF('BIO (2)'!I7="","",""))</f>
        <v/>
      </c>
      <c r="H11" s="324"/>
      <c r="N11" s="394">
        <f t="shared" si="0"/>
        <v>0</v>
      </c>
    </row>
    <row r="12" spans="1:14" ht="15" x14ac:dyDescent="0.2">
      <c r="A12" s="325" t="str">
        <f t="array" ref="A12">IFERROR(INDEX('BIO (2)'!A:A,SMALL(IF('BIO (2)'!$E$3:$E$36&gt;0,ROW($3:$36)),ROW(A6))),"")</f>
        <v/>
      </c>
      <c r="B12" s="322" t="str">
        <f t="array" ref="B12">IFERROR(INDEX('BIO (2)'!E:E,SMALL(IF('BIO (2)'!$E$3:$E$36&gt;0,ROW($3:$36)),ROW(A6))),"")</f>
        <v/>
      </c>
      <c r="C12" s="322" t="str">
        <f t="array" ref="C12">IFERROR(INDEX('BIO (2)'!F:F,SMALL(IF('BIO (2)'!$E$3:$E$36&gt;0,ROW($3:$36)),ROW(A6))),"")</f>
        <v/>
      </c>
      <c r="D12" s="210" t="str">
        <f t="array" ref="D12">IFERROR(INDEX('BIO (2)'!G:G,SMALL(IF('BIO (2)'!$E$3:$E$36&gt;0,ROW($3:$36)),ROW(A6))),"")</f>
        <v/>
      </c>
      <c r="E12" s="322" t="str">
        <f t="array" ref="E12">IFERROR(INDEX('BIO (2)'!H:H,SMALL(IF('BIO (2)'!$E$3:$E$36&gt;0,ROW($3:$36)),ROW(A6))),"")</f>
        <v/>
      </c>
      <c r="F12" s="323" t="str">
        <f>IF(A12="","",C12*'Begr.-Rechner BIO'!$I$2)</f>
        <v/>
      </c>
      <c r="G12" s="324" t="str">
        <f>IFERROR(VLOOKUP(A12,'BIO (2)'!A8:I40,9,0),IF('BIO (2)'!I8="","",""))</f>
        <v/>
      </c>
      <c r="H12" s="324"/>
      <c r="N12" s="394">
        <f t="shared" si="0"/>
        <v>0</v>
      </c>
    </row>
    <row r="13" spans="1:14" ht="15" x14ac:dyDescent="0.2">
      <c r="A13" s="325" t="str">
        <f t="array" ref="A13">IFERROR(INDEX('BIO (2)'!A:A,SMALL(IF('BIO (2)'!$E$3:$E$36&gt;0,ROW($3:$36)),ROW(A7))),"")</f>
        <v/>
      </c>
      <c r="B13" s="322" t="str">
        <f t="array" ref="B13">IFERROR(INDEX('BIO (2)'!E:E,SMALL(IF('BIO (2)'!$E$3:$E$36&gt;0,ROW($3:$36)),ROW(A7))),"")</f>
        <v/>
      </c>
      <c r="C13" s="322" t="str">
        <f t="array" ref="C13">IFERROR(INDEX('BIO (2)'!F:F,SMALL(IF('BIO (2)'!$E$3:$E$36&gt;0,ROW($3:$36)),ROW(A7))),"")</f>
        <v/>
      </c>
      <c r="D13" s="210" t="str">
        <f t="array" ref="D13">IFERROR(INDEX('BIO (2)'!G:G,SMALL(IF('BIO (2)'!$E$3:$E$36&gt;0,ROW($3:$36)),ROW(A7))),"")</f>
        <v/>
      </c>
      <c r="E13" s="322" t="str">
        <f t="array" ref="E13">IFERROR(INDEX('BIO (2)'!H:H,SMALL(IF('BIO (2)'!$E$3:$E$36&gt;0,ROW($3:$36)),ROW(A7))),"")</f>
        <v/>
      </c>
      <c r="F13" s="323" t="str">
        <f>IF(A13="","",C13*'Begr.-Rechner BIO'!$I$2)</f>
        <v/>
      </c>
      <c r="G13" s="324" t="str">
        <f>IFERROR(VLOOKUP(A13,'BIO (2)'!A9:I41,9,0),IF('BIO (2)'!I9="","",""))</f>
        <v/>
      </c>
      <c r="H13" s="324"/>
      <c r="N13" s="394">
        <f t="shared" si="0"/>
        <v>0</v>
      </c>
    </row>
    <row r="14" spans="1:14" ht="15" x14ac:dyDescent="0.2">
      <c r="A14" s="325" t="str">
        <f t="array" ref="A14">IFERROR(INDEX('BIO (2)'!A:A,SMALL(IF('BIO (2)'!$E$3:$E$36&gt;0,ROW($3:$36)),ROW(A8))),"")</f>
        <v/>
      </c>
      <c r="B14" s="322" t="str">
        <f t="array" ref="B14">IFERROR(INDEX('BIO (2)'!E:E,SMALL(IF('BIO (2)'!$E$3:$E$36&gt;0,ROW($3:$36)),ROW(A8))),"")</f>
        <v/>
      </c>
      <c r="C14" s="322" t="str">
        <f t="array" ref="C14">IFERROR(INDEX('BIO (2)'!F:F,SMALL(IF('BIO (2)'!$E$3:$E$36&gt;0,ROW($3:$36)),ROW(A8))),"")</f>
        <v/>
      </c>
      <c r="D14" s="210" t="str">
        <f t="array" ref="D14">IFERROR(INDEX('BIO (2)'!G:G,SMALL(IF('BIO (2)'!$E$3:$E$36&gt;0,ROW($3:$36)),ROW(A8))),"")</f>
        <v/>
      </c>
      <c r="E14" s="322" t="str">
        <f t="array" ref="E14">IFERROR(INDEX('BIO (2)'!H:H,SMALL(IF('BIO (2)'!$E$3:$E$36&gt;0,ROW($3:$36)),ROW(A8))),"")</f>
        <v/>
      </c>
      <c r="F14" s="323" t="str">
        <f>IF(A14="","",C14*'Begr.-Rechner BIO'!$I$2)</f>
        <v/>
      </c>
      <c r="G14" s="324" t="str">
        <f>IFERROR(VLOOKUP(A14,'BIO (2)'!A10:I42,9,0),IF('BIO (2)'!I10="","",""))</f>
        <v/>
      </c>
      <c r="H14" s="324"/>
      <c r="N14" s="394">
        <f t="shared" si="0"/>
        <v>0</v>
      </c>
    </row>
    <row r="15" spans="1:14" ht="15" x14ac:dyDescent="0.2">
      <c r="A15" s="325" t="str">
        <f t="array" ref="A15">IFERROR(INDEX('BIO (2)'!A:A,SMALL(IF('BIO (2)'!$E$3:$E$36&gt;0,ROW($3:$36)),ROW(A9))),"")</f>
        <v/>
      </c>
      <c r="B15" s="322" t="str">
        <f t="array" ref="B15">IFERROR(INDEX('BIO (2)'!E:E,SMALL(IF('BIO (2)'!$E$3:$E$36&gt;0,ROW($3:$36)),ROW(A9))),"")</f>
        <v/>
      </c>
      <c r="C15" s="322" t="str">
        <f t="array" ref="C15">IFERROR(INDEX('BIO (2)'!F:F,SMALL(IF('BIO (2)'!$E$3:$E$36&gt;0,ROW($3:$36)),ROW(A9))),"")</f>
        <v/>
      </c>
      <c r="D15" s="210" t="str">
        <f t="array" ref="D15">IFERROR(INDEX('BIO (2)'!G:G,SMALL(IF('BIO (2)'!$E$3:$E$36&gt;0,ROW($3:$36)),ROW(A9))),"")</f>
        <v/>
      </c>
      <c r="E15" s="322" t="str">
        <f t="array" ref="E15">IFERROR(INDEX('BIO (2)'!H:H,SMALL(IF('BIO (2)'!$E$3:$E$36&gt;0,ROW($3:$36)),ROW(A9))),"")</f>
        <v/>
      </c>
      <c r="F15" s="323" t="str">
        <f>IF(A15="","",C15*'Begr.-Rechner BIO'!$I$2)</f>
        <v/>
      </c>
      <c r="G15" s="324" t="str">
        <f>IFERROR(VLOOKUP(A15,'BIO (2)'!A11:I43,9,0),IF('BIO (2)'!I11="","",""))</f>
        <v/>
      </c>
      <c r="H15" s="324"/>
      <c r="L15" s="234"/>
      <c r="N15" s="394">
        <f t="shared" si="0"/>
        <v>0</v>
      </c>
    </row>
    <row r="16" spans="1:14" ht="15" x14ac:dyDescent="0.2">
      <c r="A16" s="325" t="str">
        <f t="array" ref="A16">IFERROR(INDEX('BIO (2)'!A:A,SMALL(IF('BIO (2)'!$E$3:$E$36&gt;0,ROW($3:$36)),ROW(A10))),"")</f>
        <v/>
      </c>
      <c r="B16" s="322" t="str">
        <f t="array" ref="B16">IFERROR(INDEX('BIO (2)'!E:E,SMALL(IF('BIO (2)'!$E$3:$E$36&gt;0,ROW($3:$36)),ROW(A10))),"")</f>
        <v/>
      </c>
      <c r="C16" s="322" t="str">
        <f t="array" ref="C16">IFERROR(INDEX('BIO (2)'!F:F,SMALL(IF('BIO (2)'!$E$3:$E$36&gt;0,ROW($3:$36)),ROW(A10))),"")</f>
        <v/>
      </c>
      <c r="D16" s="210" t="str">
        <f t="array" ref="D16">IFERROR(INDEX('BIO (2)'!G:G,SMALL(IF('BIO (2)'!$E$3:$E$36&gt;0,ROW($3:$36)),ROW(A10))),"")</f>
        <v/>
      </c>
      <c r="E16" s="322" t="str">
        <f t="array" ref="E16">IFERROR(INDEX('BIO (2)'!H:H,SMALL(IF('BIO (2)'!$E$3:$E$36&gt;0,ROW($3:$36)),ROW(A10))),"")</f>
        <v/>
      </c>
      <c r="F16" s="323" t="str">
        <f>IF(A16="","",C16*'Begr.-Rechner BIO'!$I$2)</f>
        <v/>
      </c>
      <c r="G16" s="324" t="str">
        <f>IFERROR(VLOOKUP(A16,'BIO (2)'!A12:I44,9,0),IF('BIO (2)'!I12="","",""))</f>
        <v/>
      </c>
      <c r="H16" s="324"/>
      <c r="N16" s="394">
        <f t="shared" si="0"/>
        <v>0</v>
      </c>
    </row>
    <row r="17" spans="1:15" ht="15" x14ac:dyDescent="0.2">
      <c r="A17" s="325" t="str">
        <f t="array" ref="A17">IFERROR(INDEX('BIO (2)'!A:A,SMALL(IF('BIO (2)'!$E$3:$E$36&gt;0,ROW($3:$36)),ROW(A11))),"")</f>
        <v/>
      </c>
      <c r="B17" s="322" t="str">
        <f t="array" ref="B17">IFERROR(INDEX('BIO (2)'!E:E,SMALL(IF('BIO (2)'!$E$3:$E$36&gt;0,ROW($3:$36)),ROW(A11))),"")</f>
        <v/>
      </c>
      <c r="C17" s="322" t="str">
        <f t="array" ref="C17">IFERROR(INDEX('BIO (2)'!F:F,SMALL(IF('BIO (2)'!$E$3:$E$36&gt;0,ROW($3:$36)),ROW(A11))),"")</f>
        <v/>
      </c>
      <c r="D17" s="210" t="str">
        <f t="array" ref="D17">IFERROR(INDEX('BIO (2)'!G:G,SMALL(IF('BIO (2)'!$E$3:$E$36&gt;0,ROW($3:$36)),ROW(A11))),"")</f>
        <v/>
      </c>
      <c r="E17" s="322" t="str">
        <f t="array" ref="E17">IFERROR(INDEX('BIO (2)'!H:H,SMALL(IF('BIO (2)'!$E$3:$E$36&gt;0,ROW($3:$36)),ROW(A11))),"")</f>
        <v/>
      </c>
      <c r="F17" s="323" t="str">
        <f>IF(A17="","",C17*'Begr.-Rechner BIO'!$I$2)</f>
        <v/>
      </c>
      <c r="G17" s="324" t="str">
        <f>IFERROR(VLOOKUP(A17,'BIO (2)'!A13:I45,9,0),IF('BIO (2)'!I13="","",""))</f>
        <v/>
      </c>
      <c r="H17" s="324"/>
      <c r="N17" s="394">
        <f t="shared" si="0"/>
        <v>0</v>
      </c>
    </row>
    <row r="18" spans="1:15" ht="15" x14ac:dyDescent="0.2">
      <c r="A18" s="325" t="str">
        <f t="array" ref="A18">IFERROR(INDEX('BIO (2)'!A:A,SMALL(IF('BIO (2)'!$E$3:$E$36&gt;0,ROW($3:$36)),ROW(A12))),"")</f>
        <v/>
      </c>
      <c r="B18" s="322" t="str">
        <f t="array" ref="B18">IFERROR(INDEX('BIO (2)'!E:E,SMALL(IF('BIO (2)'!$E$3:$E$36&gt;0,ROW($3:$36)),ROW(A12))),"")</f>
        <v/>
      </c>
      <c r="C18" s="322" t="str">
        <f t="array" ref="C18">IFERROR(INDEX('BIO (2)'!F:F,SMALL(IF('BIO (2)'!$E$3:$E$36&gt;0,ROW($3:$36)),ROW(A12))),"")</f>
        <v/>
      </c>
      <c r="D18" s="210" t="str">
        <f t="array" ref="D18">IFERROR(INDEX('BIO (2)'!G:G,SMALL(IF('BIO (2)'!$E$3:$E$36&gt;0,ROW($3:$36)),ROW(A12))),"")</f>
        <v/>
      </c>
      <c r="E18" s="322" t="str">
        <f t="array" ref="E18">IFERROR(INDEX('BIO (2)'!H:H,SMALL(IF('BIO (2)'!$E$3:$E$36&gt;0,ROW($3:$36)),ROW(A12))),"")</f>
        <v/>
      </c>
      <c r="F18" s="323" t="str">
        <f>IF(A18="","",C18*'Begr.-Rechner BIO'!$I$2)</f>
        <v/>
      </c>
      <c r="G18" s="324" t="str">
        <f>IFERROR(VLOOKUP(A18,'BIO (2)'!A14:I46,9,0),IF('BIO (2)'!I14="","",""))</f>
        <v/>
      </c>
      <c r="H18" s="324"/>
      <c r="N18" s="394">
        <f t="shared" si="0"/>
        <v>0</v>
      </c>
    </row>
    <row r="19" spans="1:15" ht="15" x14ac:dyDescent="0.2">
      <c r="A19" s="325" t="str">
        <f t="array" ref="A19">IFERROR(INDEX('BIO (2)'!A:A,SMALL(IF('BIO (2)'!$E$3:$E$36&gt;0,ROW($3:$36)),ROW(A13))),"")</f>
        <v/>
      </c>
      <c r="B19" s="322" t="str">
        <f t="array" ref="B19">IFERROR(INDEX('BIO (2)'!E:E,SMALL(IF('BIO (2)'!$E$3:$E$36&gt;0,ROW($3:$36)),ROW(A13))),"")</f>
        <v/>
      </c>
      <c r="C19" s="322" t="str">
        <f t="array" ref="C19">IFERROR(INDEX('BIO (2)'!F:F,SMALL(IF('BIO (2)'!$E$3:$E$36&gt;0,ROW($3:$36)),ROW(A13))),"")</f>
        <v/>
      </c>
      <c r="D19" s="210" t="str">
        <f t="array" ref="D19">IFERROR(INDEX('BIO (2)'!G:G,SMALL(IF('BIO (2)'!$E$3:$E$36&gt;0,ROW($3:$36)),ROW(A13))),"")</f>
        <v/>
      </c>
      <c r="E19" s="322" t="str">
        <f t="array" ref="E19">IFERROR(INDEX('BIO (2)'!H:H,SMALL(IF('BIO (2)'!$E$3:$E$36&gt;0,ROW($3:$36)),ROW(A13))),"")</f>
        <v/>
      </c>
      <c r="F19" s="323" t="str">
        <f>IF(A19="","",C19*'Begr.-Rechner BIO'!$I$2)</f>
        <v/>
      </c>
      <c r="G19" s="324" t="str">
        <f>IFERROR(VLOOKUP(A19,'BIO (2)'!A15:I47,9,0),IF('BIO (2)'!I15="","",""))</f>
        <v/>
      </c>
      <c r="H19" s="324"/>
      <c r="N19" s="394">
        <f t="shared" si="0"/>
        <v>0</v>
      </c>
    </row>
    <row r="20" spans="1:15" ht="15" x14ac:dyDescent="0.2">
      <c r="A20" s="325" t="str">
        <f t="array" ref="A20">IFERROR(INDEX('BIO (2)'!A:A,SMALL(IF('BIO (2)'!$E$3:$E$36&gt;0,ROW($3:$36)),ROW(A14))),"")</f>
        <v/>
      </c>
      <c r="B20" s="322" t="str">
        <f t="array" ref="B20">IFERROR(INDEX('BIO (2)'!E:E,SMALL(IF('BIO (2)'!$E$3:$E$36&gt;0,ROW($3:$36)),ROW(A14))),"")</f>
        <v/>
      </c>
      <c r="C20" s="322" t="str">
        <f t="array" ref="C20">IFERROR(INDEX('BIO (2)'!F:F,SMALL(IF('BIO (2)'!$E$3:$E$36&gt;0,ROW($3:$36)),ROW(A14))),"")</f>
        <v/>
      </c>
      <c r="D20" s="210" t="str">
        <f t="array" ref="D20">IFERROR(INDEX('BIO (2)'!G:G,SMALL(IF('BIO (2)'!$E$3:$E$36&gt;0,ROW($3:$36)),ROW(A14))),"")</f>
        <v/>
      </c>
      <c r="E20" s="322" t="str">
        <f t="array" ref="E20">IFERROR(INDEX('BIO (2)'!H:H,SMALL(IF('BIO (2)'!$E$3:$E$36&gt;0,ROW($3:$36)),ROW(A14))),"")</f>
        <v/>
      </c>
      <c r="F20" s="323" t="str">
        <f>IF(A20="","",C20*'Begr.-Rechner BIO'!$I$2)</f>
        <v/>
      </c>
      <c r="G20" s="324" t="str">
        <f>IFERROR(VLOOKUP(A20,'BIO (2)'!A16:I48,9,0),IF('BIO (2)'!I16="","",""))</f>
        <v/>
      </c>
      <c r="H20" s="324"/>
      <c r="N20" s="394">
        <f t="shared" si="0"/>
        <v>0</v>
      </c>
    </row>
    <row r="21" spans="1:15" ht="15" x14ac:dyDescent="0.2">
      <c r="A21" s="325" t="str">
        <f t="array" ref="A21">IFERROR(INDEX('BIO (2)'!A:A,SMALL(IF('BIO (2)'!$E$3:$E$36&gt;0,ROW($3:$36)),ROW(A15))),"")</f>
        <v/>
      </c>
      <c r="B21" s="322" t="str">
        <f t="array" ref="B21">IFERROR(INDEX('BIO (2)'!E:E,SMALL(IF('BIO (2)'!$E$3:$E$36&gt;0,ROW($3:$36)),ROW(A15))),"")</f>
        <v/>
      </c>
      <c r="C21" s="322" t="str">
        <f t="array" ref="C21">IFERROR(INDEX('BIO (2)'!F:F,SMALL(IF('BIO (2)'!$E$3:$E$36&gt;0,ROW($3:$36)),ROW(A15))),"")</f>
        <v/>
      </c>
      <c r="D21" s="210" t="str">
        <f t="array" ref="D21">IFERROR(INDEX('BIO (2)'!G:G,SMALL(IF('BIO (2)'!$E$3:$E$36&gt;0,ROW($3:$36)),ROW(A15))),"")</f>
        <v/>
      </c>
      <c r="E21" s="322" t="str">
        <f t="array" ref="E21">IFERROR(INDEX('BIO (2)'!H:H,SMALL(IF('BIO (2)'!$E$3:$E$36&gt;0,ROW($3:$36)),ROW(A15))),"")</f>
        <v/>
      </c>
      <c r="F21" s="323" t="str">
        <f>IF(A21="","",C21*'Begr.-Rechner BIO'!$I$2)</f>
        <v/>
      </c>
      <c r="G21" s="324" t="str">
        <f>IFERROR(VLOOKUP(A21,'BIO (2)'!A17:I49,9,0),IF('BIO (2)'!I17="","",""))</f>
        <v/>
      </c>
      <c r="H21" s="324"/>
      <c r="N21" s="394">
        <f t="shared" si="0"/>
        <v>0</v>
      </c>
    </row>
    <row r="22" spans="1:15" ht="15" x14ac:dyDescent="0.2">
      <c r="A22" s="325" t="str">
        <f t="array" ref="A22">IFERROR(INDEX('BIO (2)'!A:A,SMALL(IF('BIO (2)'!$E$3:$E$36&gt;0,ROW($3:$36)),ROW(A16))),"")</f>
        <v/>
      </c>
      <c r="B22" s="322" t="str">
        <f t="array" ref="B22">IFERROR(INDEX('BIO (2)'!E:E,SMALL(IF('BIO (2)'!$E$3:$E$36&gt;0,ROW($3:$36)),ROW(A16))),"")</f>
        <v/>
      </c>
      <c r="C22" s="322" t="str">
        <f t="array" ref="C22">IFERROR(INDEX('BIO (2)'!F:F,SMALL(IF('BIO (2)'!$E$3:$E$36&gt;0,ROW($3:$36)),ROW(A16))),"")</f>
        <v/>
      </c>
      <c r="D22" s="210" t="str">
        <f t="array" ref="D22">IFERROR(INDEX('BIO (2)'!G:G,SMALL(IF('BIO (2)'!$E$3:$E$36&gt;0,ROW($3:$36)),ROW(A16))),"")</f>
        <v/>
      </c>
      <c r="E22" s="322" t="str">
        <f t="array" ref="E22">IFERROR(INDEX('BIO (2)'!H:H,SMALL(IF('BIO (2)'!$E$3:$E$36&gt;0,ROW($3:$36)),ROW(A16))),"")</f>
        <v/>
      </c>
      <c r="F22" s="323" t="str">
        <f>IF(A22="","",C22*'Begr.-Rechner BIO'!$I$2)</f>
        <v/>
      </c>
      <c r="G22" s="324" t="str">
        <f>IFERROR(VLOOKUP(A22,'BIO (2)'!A18:I50,9,0),IF('BIO (2)'!I18="","",""))</f>
        <v/>
      </c>
      <c r="H22" s="324"/>
      <c r="N22" s="394">
        <f t="shared" si="0"/>
        <v>0</v>
      </c>
    </row>
    <row r="23" spans="1:15" ht="15" x14ac:dyDescent="0.2">
      <c r="A23" s="325" t="str">
        <f t="array" ref="A23">IFERROR(INDEX('BIO (2)'!A:A,SMALL(IF('BIO (2)'!$E$3:$E$36&gt;0,ROW($3:$36)),ROW(A17))),"")</f>
        <v/>
      </c>
      <c r="B23" s="322" t="str">
        <f t="array" ref="B23">IFERROR(INDEX('BIO (2)'!E:E,SMALL(IF('BIO (2)'!$E$3:$E$36&gt;0,ROW($3:$36)),ROW(A17))),"")</f>
        <v/>
      </c>
      <c r="C23" s="322" t="str">
        <f t="array" ref="C23">IFERROR(INDEX('BIO (2)'!F:F,SMALL(IF('BIO (2)'!$E$3:$E$36&gt;0,ROW($3:$36)),ROW(A17))),"")</f>
        <v/>
      </c>
      <c r="D23" s="210" t="str">
        <f t="array" ref="D23">IFERROR(INDEX('BIO (2)'!G:G,SMALL(IF('BIO (2)'!$E$3:$E$36&gt;0,ROW($3:$36)),ROW(A17))),"")</f>
        <v/>
      </c>
      <c r="E23" s="322" t="str">
        <f t="array" ref="E23">IFERROR(INDEX('BIO (2)'!H:H,SMALL(IF('BIO (2)'!$E$3:$E$36&gt;0,ROW($3:$36)),ROW(A17))),"")</f>
        <v/>
      </c>
      <c r="F23" s="323" t="str">
        <f>IF(A23="","",C23*'Begr.-Rechner BIO'!$I$2)</f>
        <v/>
      </c>
      <c r="G23" s="324" t="str">
        <f>IFERROR(VLOOKUP(A23,'BIO (2)'!A19:I51,9,0),IF('BIO (2)'!I19="","",""))</f>
        <v/>
      </c>
      <c r="H23" s="324"/>
      <c r="N23" s="394">
        <f t="shared" si="0"/>
        <v>0</v>
      </c>
    </row>
    <row r="24" spans="1:15" ht="15" x14ac:dyDescent="0.2">
      <c r="A24" s="325" t="str">
        <f t="array" ref="A24">IFERROR(INDEX('BIO (2)'!A:A,SMALL(IF('BIO (2)'!$E$3:$E$36&gt;0,ROW($3:$36)),ROW(A18))),"")</f>
        <v/>
      </c>
      <c r="B24" s="322" t="str">
        <f t="array" ref="B24">IFERROR(INDEX('BIO (2)'!E:E,SMALL(IF('BIO (2)'!$E$3:$E$36&gt;0,ROW($3:$36)),ROW(A18))),"")</f>
        <v/>
      </c>
      <c r="C24" s="322" t="str">
        <f t="array" ref="C24">IFERROR(INDEX('BIO (2)'!F:F,SMALL(IF('BIO (2)'!$E$3:$E$36&gt;0,ROW($3:$36)),ROW(A18))),"")</f>
        <v/>
      </c>
      <c r="D24" s="210" t="str">
        <f t="array" ref="D24">IFERROR(INDEX('BIO (2)'!G:G,SMALL(IF('BIO (2)'!$E$3:$E$36&gt;0,ROW($3:$36)),ROW(A18))),"")</f>
        <v/>
      </c>
      <c r="E24" s="322" t="str">
        <f t="array" ref="E24">IFERROR(INDEX('BIO (2)'!H:H,SMALL(IF('BIO (2)'!$E$3:$E$36&gt;0,ROW($3:$36)),ROW(A18))),"")</f>
        <v/>
      </c>
      <c r="F24" s="323" t="str">
        <f>IF(A24="","",C24*'Begr.-Rechner BIO'!$I$2)</f>
        <v/>
      </c>
      <c r="G24" s="324" t="str">
        <f>IFERROR(VLOOKUP(A24,'BIO (2)'!A20:I52,9,0),IF('BIO (2)'!I20="","",""))</f>
        <v/>
      </c>
      <c r="H24" s="324"/>
      <c r="N24" s="394">
        <f t="shared" si="0"/>
        <v>0</v>
      </c>
    </row>
    <row r="25" spans="1:15" ht="15" x14ac:dyDescent="0.2">
      <c r="A25" s="325" t="str">
        <f t="array" ref="A25">IFERROR(INDEX('BIO (2)'!A:A,SMALL(IF('BIO (2)'!$E$3:$E$36&gt;0,ROW($3:$36)),ROW(A19))),"")</f>
        <v/>
      </c>
      <c r="B25" s="322" t="str">
        <f t="array" ref="B25">IFERROR(INDEX('BIO (2)'!E:E,SMALL(IF('BIO (2)'!$E$3:$E$36&gt;0,ROW($3:$36)),ROW(A19))),"")</f>
        <v/>
      </c>
      <c r="C25" s="322" t="str">
        <f t="array" ref="C25">IFERROR(INDEX('BIO (2)'!F:F,SMALL(IF('BIO (2)'!$E$3:$E$36&gt;0,ROW($3:$36)),ROW(A19))),"")</f>
        <v/>
      </c>
      <c r="D25" s="210" t="str">
        <f t="array" ref="D25">IFERROR(INDEX('BIO (2)'!G:G,SMALL(IF('BIO (2)'!$E$3:$E$36&gt;0,ROW($3:$36)),ROW(A19))),"")</f>
        <v/>
      </c>
      <c r="E25" s="322" t="str">
        <f t="array" ref="E25">IFERROR(INDEX('BIO (2)'!H:H,SMALL(IF('BIO (2)'!$E$3:$E$36&gt;0,ROW($3:$36)),ROW(A19))),"")</f>
        <v/>
      </c>
      <c r="F25" s="323" t="str">
        <f>IF(A25="","",C25*'Begr.-Rechner BIO'!$I$2)</f>
        <v/>
      </c>
      <c r="G25" s="324" t="str">
        <f>IFERROR(VLOOKUP(A25,'BIO (2)'!A21:I53,9,0),IF('BIO (2)'!I21="","",""))</f>
        <v/>
      </c>
      <c r="H25" s="324"/>
      <c r="N25" s="394">
        <f t="shared" si="0"/>
        <v>0</v>
      </c>
    </row>
    <row r="26" spans="1:15" ht="15" x14ac:dyDescent="0.2">
      <c r="A26" s="325" t="str">
        <f t="array" ref="A26">IFERROR(INDEX('BIO (2)'!A:A,SMALL(IF('BIO (2)'!$E$3:$E$36&gt;0,ROW($3:$36)),ROW(A20))),"")</f>
        <v/>
      </c>
      <c r="B26" s="322" t="str">
        <f t="array" ref="B26">IFERROR(INDEX('BIO (2)'!E:E,SMALL(IF('BIO (2)'!$E$3:$E$36&gt;0,ROW($3:$36)),ROW(A20))),"")</f>
        <v/>
      </c>
      <c r="C26" s="322" t="str">
        <f t="array" ref="C26">IFERROR(INDEX('BIO (2)'!F:F,SMALL(IF('BIO (2)'!$E$3:$E$36&gt;0,ROW($3:$36)),ROW(A20))),"")</f>
        <v/>
      </c>
      <c r="D26" s="210" t="str">
        <f t="array" ref="D26">IFERROR(INDEX('BIO (2)'!G:G,SMALL(IF('BIO (2)'!$E$3:$E$36&gt;0,ROW($3:$36)),ROW(A20))),"")</f>
        <v/>
      </c>
      <c r="E26" s="322" t="str">
        <f t="array" ref="E26">IFERROR(INDEX('BIO (2)'!H:H,SMALL(IF('BIO (2)'!$E$3:$E$36&gt;0,ROW($3:$36)),ROW(A20))),"")</f>
        <v/>
      </c>
      <c r="F26" s="323" t="str">
        <f>IF(A26="","",C26*'Begr.-Rechner BIO'!$I$2)</f>
        <v/>
      </c>
      <c r="G26" s="324" t="str">
        <f>IFERROR(VLOOKUP(A26,'BIO (2)'!A22:I54,9,0),IF('BIO (2)'!I22="","",""))</f>
        <v/>
      </c>
      <c r="H26" s="324"/>
      <c r="N26" s="394">
        <f t="shared" si="0"/>
        <v>0</v>
      </c>
    </row>
    <row r="27" spans="1:15" ht="15" x14ac:dyDescent="0.2">
      <c r="A27" s="325" t="str">
        <f t="array" ref="A27">IFERROR(INDEX('BIO (2)'!A:A,SMALL(IF('BIO (2)'!$E$3:$E$36&gt;0,ROW($3:$36)),ROW(A21))),"")</f>
        <v/>
      </c>
      <c r="B27" s="322" t="str">
        <f t="array" ref="B27">IFERROR(INDEX('BIO (2)'!E:E,SMALL(IF('BIO (2)'!$E$3:$E$36&gt;0,ROW($3:$36)),ROW(A21))),"")</f>
        <v/>
      </c>
      <c r="C27" s="322" t="str">
        <f t="array" ref="C27">IFERROR(INDEX('BIO (2)'!F:F,SMALL(IF('BIO (2)'!$E$3:$E$36&gt;0,ROW($3:$36)),ROW(A21))),"")</f>
        <v/>
      </c>
      <c r="D27" s="210" t="str">
        <f t="array" ref="D27">IFERROR(INDEX('BIO (2)'!G:G,SMALL(IF('BIO (2)'!$E$3:$E$36&gt;0,ROW($3:$36)),ROW(A21))),"")</f>
        <v/>
      </c>
      <c r="E27" s="322" t="str">
        <f t="array" ref="E27">IFERROR(INDEX('BIO (2)'!H:H,SMALL(IF('BIO (2)'!$E$3:$E$36&gt;0,ROW($3:$36)),ROW(A21))),"")</f>
        <v/>
      </c>
      <c r="F27" s="323" t="str">
        <f>IF(A27="","",C27*'Begr.-Rechner BIO'!$I$2)</f>
        <v/>
      </c>
      <c r="G27" s="324" t="str">
        <f>IFERROR(VLOOKUP(A27,'BIO (2)'!A23:I55,9,0),IF('BIO (2)'!I23="","",""))</f>
        <v/>
      </c>
      <c r="H27" s="324"/>
      <c r="N27" s="394">
        <f t="shared" si="0"/>
        <v>0</v>
      </c>
    </row>
    <row r="28" spans="1:15" x14ac:dyDescent="0.2">
      <c r="N28" s="394">
        <f>SUM(N7:N27)</f>
        <v>0</v>
      </c>
      <c r="O28" s="394" t="str">
        <f>IF(D4&lt;&gt;"",N28/D4,"")</f>
        <v/>
      </c>
    </row>
  </sheetData>
  <sheetProtection password="CAEF" sheet="1" objects="1" scenarios="1"/>
  <mergeCells count="7">
    <mergeCell ref="I4:L6"/>
    <mergeCell ref="K1:L3"/>
    <mergeCell ref="I1:J3"/>
    <mergeCell ref="F5:G5"/>
    <mergeCell ref="F3:G3"/>
    <mergeCell ref="F4:G4"/>
    <mergeCell ref="A1:G1"/>
  </mergeCells>
  <conditionalFormatting sqref="A7:E27">
    <cfRule type="expression" dxfId="7" priority="5">
      <formula>A7&lt;&gt;""</formula>
    </cfRule>
  </conditionalFormatting>
  <conditionalFormatting sqref="F7:F27">
    <cfRule type="expression" dxfId="6" priority="4">
      <formula>A7&lt;&gt;""</formula>
    </cfRule>
  </conditionalFormatting>
  <conditionalFormatting sqref="G7:G27">
    <cfRule type="expression" dxfId="5" priority="1">
      <formula>$G7&lt;&gt;""</formula>
    </cfRule>
  </conditionalFormatting>
  <hyperlinks>
    <hyperlink ref="I1:J3" location="'Begr.-Rechner BIO'!A1" display="'Begr.-Rechner BIO'!A1"/>
    <hyperlink ref="K1:L3" location="Anleitung!A1" display="Anleitung!A1"/>
  </hyperlinks>
  <pageMargins left="0.7" right="0.7" top="0.78740157499999996" bottom="0.78740157499999996" header="0.3" footer="0.3"/>
  <pageSetup paperSize="9" scale="85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9DE10402-5294-4E19-94D1-BD3BDF89CE4B}">
            <xm:f>OR(AND('BIO (2)'!$Q$3&gt;0,'BIO (2)'!$R$3&gt;0),AND('BIO (2)'!$Q$3=0,'BIO (2)'!$R$3&gt;0))</xm:f>
            <x14:dxf>
              <border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I4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BP520"/>
  <sheetViews>
    <sheetView zoomScale="85" zoomScaleNormal="85" workbookViewId="0">
      <selection activeCell="E187" sqref="E187"/>
    </sheetView>
  </sheetViews>
  <sheetFormatPr baseColWidth="10" defaultRowHeight="14.25" x14ac:dyDescent="0.2"/>
  <cols>
    <col min="1" max="1" width="47" customWidth="1"/>
    <col min="2" max="2" width="23.875" customWidth="1"/>
    <col min="3" max="3" width="17.375" customWidth="1"/>
    <col min="4" max="4" width="16.5" customWidth="1"/>
    <col min="5" max="5" width="92.25" customWidth="1"/>
    <col min="6" max="6" width="29.875" customWidth="1"/>
  </cols>
  <sheetData>
    <row r="1" spans="1:6" ht="51.75" customHeight="1" thickBot="1" x14ac:dyDescent="0.25">
      <c r="A1" s="272" t="s">
        <v>508</v>
      </c>
      <c r="B1" s="46" t="s">
        <v>70</v>
      </c>
      <c r="C1" s="273" t="s">
        <v>393</v>
      </c>
      <c r="D1" s="274" t="s">
        <v>71</v>
      </c>
      <c r="E1" s="279" t="s">
        <v>72</v>
      </c>
      <c r="F1" s="280" t="s">
        <v>785</v>
      </c>
    </row>
    <row r="2" spans="1:6" ht="24.95" customHeight="1" x14ac:dyDescent="0.2">
      <c r="A2" s="43" t="s">
        <v>73</v>
      </c>
      <c r="B2" s="330">
        <v>15</v>
      </c>
      <c r="C2" s="44">
        <v>5.47</v>
      </c>
      <c r="D2" s="331">
        <v>82.05</v>
      </c>
      <c r="E2" s="332" t="s">
        <v>509</v>
      </c>
      <c r="F2" s="401" t="s">
        <v>161</v>
      </c>
    </row>
    <row r="3" spans="1:6" ht="35.1" customHeight="1" x14ac:dyDescent="0.2">
      <c r="A3" s="43" t="s">
        <v>8</v>
      </c>
      <c r="B3" s="330">
        <v>175</v>
      </c>
      <c r="C3" s="44">
        <v>1.4</v>
      </c>
      <c r="D3" s="331">
        <v>245</v>
      </c>
      <c r="E3" s="332" t="s">
        <v>510</v>
      </c>
      <c r="F3" s="402" t="s">
        <v>368</v>
      </c>
    </row>
    <row r="4" spans="1:6" ht="30" customHeight="1" x14ac:dyDescent="0.2">
      <c r="A4" s="43" t="s">
        <v>9</v>
      </c>
      <c r="B4" s="330" t="s">
        <v>74</v>
      </c>
      <c r="C4" s="44" t="s">
        <v>511</v>
      </c>
      <c r="D4" s="331" t="s">
        <v>512</v>
      </c>
      <c r="E4" s="526" t="s">
        <v>394</v>
      </c>
      <c r="F4" s="523" t="s">
        <v>368</v>
      </c>
    </row>
    <row r="5" spans="1:6" ht="30" customHeight="1" x14ac:dyDescent="0.2">
      <c r="A5" s="43" t="s">
        <v>10</v>
      </c>
      <c r="B5" s="330" t="s">
        <v>74</v>
      </c>
      <c r="C5" s="44" t="s">
        <v>513</v>
      </c>
      <c r="D5" s="331" t="s">
        <v>514</v>
      </c>
      <c r="E5" s="526"/>
      <c r="F5" s="524"/>
    </row>
    <row r="6" spans="1:6" ht="20.25" customHeight="1" x14ac:dyDescent="0.2">
      <c r="A6" s="43" t="s">
        <v>75</v>
      </c>
      <c r="B6" s="333">
        <v>25</v>
      </c>
      <c r="C6" s="44" t="s">
        <v>395</v>
      </c>
      <c r="D6" s="331" t="s">
        <v>396</v>
      </c>
      <c r="E6" s="526" t="s">
        <v>397</v>
      </c>
      <c r="F6" s="523" t="s">
        <v>203</v>
      </c>
    </row>
    <row r="7" spans="1:6" ht="20.25" customHeight="1" x14ac:dyDescent="0.2">
      <c r="A7" s="43" t="s">
        <v>398</v>
      </c>
      <c r="B7" s="330">
        <v>25</v>
      </c>
      <c r="C7" s="44">
        <v>4.78</v>
      </c>
      <c r="D7" s="331">
        <v>119.5</v>
      </c>
      <c r="E7" s="526"/>
      <c r="F7" s="524"/>
    </row>
    <row r="8" spans="1:6" ht="24.95" customHeight="1" x14ac:dyDescent="0.2">
      <c r="A8" s="43" t="s">
        <v>76</v>
      </c>
      <c r="B8" s="333">
        <v>160</v>
      </c>
      <c r="C8" s="44">
        <v>1.56</v>
      </c>
      <c r="D8" s="331">
        <v>249.60000000000002</v>
      </c>
      <c r="E8" s="332" t="s">
        <v>515</v>
      </c>
      <c r="F8" s="402" t="s">
        <v>368</v>
      </c>
    </row>
    <row r="9" spans="1:6" ht="24.95" customHeight="1" x14ac:dyDescent="0.2">
      <c r="A9" s="43" t="s">
        <v>11</v>
      </c>
      <c r="B9" s="330" t="s">
        <v>77</v>
      </c>
      <c r="C9" s="44" t="s">
        <v>516</v>
      </c>
      <c r="D9" s="331" t="s">
        <v>517</v>
      </c>
      <c r="E9" s="526" t="s">
        <v>399</v>
      </c>
      <c r="F9" s="523" t="s">
        <v>369</v>
      </c>
    </row>
    <row r="10" spans="1:6" ht="24.95" customHeight="1" x14ac:dyDescent="0.2">
      <c r="A10" s="43" t="s">
        <v>518</v>
      </c>
      <c r="B10" s="330" t="s">
        <v>77</v>
      </c>
      <c r="C10" s="44" t="s">
        <v>519</v>
      </c>
      <c r="D10" s="331" t="s">
        <v>520</v>
      </c>
      <c r="E10" s="526"/>
      <c r="F10" s="524"/>
    </row>
    <row r="11" spans="1:6" ht="24.95" customHeight="1" x14ac:dyDescent="0.2">
      <c r="A11" s="43" t="s">
        <v>12</v>
      </c>
      <c r="B11" s="330">
        <v>40</v>
      </c>
      <c r="C11" s="44" t="s">
        <v>521</v>
      </c>
      <c r="D11" s="331" t="s">
        <v>522</v>
      </c>
      <c r="E11" s="526" t="s">
        <v>523</v>
      </c>
      <c r="F11" s="523" t="s">
        <v>203</v>
      </c>
    </row>
    <row r="12" spans="1:6" ht="24.95" customHeight="1" x14ac:dyDescent="0.2">
      <c r="A12" s="43" t="s">
        <v>119</v>
      </c>
      <c r="B12" s="330">
        <v>40</v>
      </c>
      <c r="C12" s="44">
        <v>3.71</v>
      </c>
      <c r="D12" s="331">
        <v>148.4</v>
      </c>
      <c r="E12" s="526"/>
      <c r="F12" s="524"/>
    </row>
    <row r="13" spans="1:6" ht="24.95" customHeight="1" x14ac:dyDescent="0.2">
      <c r="A13" s="43" t="s">
        <v>524</v>
      </c>
      <c r="B13" s="330" t="s">
        <v>74</v>
      </c>
      <c r="C13" s="44" t="s">
        <v>525</v>
      </c>
      <c r="D13" s="331" t="s">
        <v>526</v>
      </c>
      <c r="E13" s="526" t="s">
        <v>527</v>
      </c>
      <c r="F13" s="523" t="s">
        <v>203</v>
      </c>
    </row>
    <row r="14" spans="1:6" ht="24.95" customHeight="1" x14ac:dyDescent="0.2">
      <c r="A14" s="43" t="s">
        <v>13</v>
      </c>
      <c r="B14" s="330">
        <v>30</v>
      </c>
      <c r="C14" s="44">
        <v>7.09</v>
      </c>
      <c r="D14" s="331">
        <v>212.7</v>
      </c>
      <c r="E14" s="526"/>
      <c r="F14" s="524"/>
    </row>
    <row r="15" spans="1:6" ht="30.95" customHeight="1" x14ac:dyDescent="0.2">
      <c r="A15" s="43" t="s">
        <v>78</v>
      </c>
      <c r="B15" s="330">
        <v>180</v>
      </c>
      <c r="C15" s="44">
        <v>3.47</v>
      </c>
      <c r="D15" s="331">
        <v>624.6</v>
      </c>
      <c r="E15" s="332" t="s">
        <v>400</v>
      </c>
      <c r="F15" s="402" t="s">
        <v>368</v>
      </c>
    </row>
    <row r="16" spans="1:6" ht="24.95" customHeight="1" x14ac:dyDescent="0.2">
      <c r="A16" s="43" t="s">
        <v>14</v>
      </c>
      <c r="B16" s="330" t="s">
        <v>528</v>
      </c>
      <c r="C16" s="44" t="s">
        <v>529</v>
      </c>
      <c r="D16" s="331" t="s">
        <v>530</v>
      </c>
      <c r="E16" s="526" t="s">
        <v>531</v>
      </c>
      <c r="F16" s="523" t="s">
        <v>368</v>
      </c>
    </row>
    <row r="17" spans="1:6" ht="24.95" customHeight="1" x14ac:dyDescent="0.2">
      <c r="A17" s="43" t="s">
        <v>363</v>
      </c>
      <c r="B17" s="330" t="s">
        <v>532</v>
      </c>
      <c r="C17" s="44" t="s">
        <v>533</v>
      </c>
      <c r="D17" s="331" t="s">
        <v>534</v>
      </c>
      <c r="E17" s="526"/>
      <c r="F17" s="524"/>
    </row>
    <row r="18" spans="1:6" ht="30.75" customHeight="1" x14ac:dyDescent="0.2">
      <c r="A18" s="43" t="s">
        <v>79</v>
      </c>
      <c r="B18" s="330" t="s">
        <v>80</v>
      </c>
      <c r="C18" s="44">
        <v>14.1</v>
      </c>
      <c r="D18" s="331">
        <v>42.3</v>
      </c>
      <c r="E18" s="332" t="s">
        <v>535</v>
      </c>
      <c r="F18" s="402" t="s">
        <v>161</v>
      </c>
    </row>
    <row r="19" spans="1:6" ht="24.95" customHeight="1" x14ac:dyDescent="0.2">
      <c r="A19" s="43" t="s">
        <v>15</v>
      </c>
      <c r="B19" s="330">
        <v>30</v>
      </c>
      <c r="C19" s="44" t="s">
        <v>536</v>
      </c>
      <c r="D19" s="331" t="s">
        <v>537</v>
      </c>
      <c r="E19" s="332" t="s">
        <v>401</v>
      </c>
      <c r="F19" s="402" t="s">
        <v>368</v>
      </c>
    </row>
    <row r="20" spans="1:6" ht="24.95" customHeight="1" x14ac:dyDescent="0.2">
      <c r="A20" s="43" t="s">
        <v>16</v>
      </c>
      <c r="B20" s="330" t="s">
        <v>81</v>
      </c>
      <c r="C20" s="44" t="s">
        <v>538</v>
      </c>
      <c r="D20" s="331" t="s">
        <v>539</v>
      </c>
      <c r="E20" s="332" t="s">
        <v>82</v>
      </c>
      <c r="F20" s="402" t="s">
        <v>203</v>
      </c>
    </row>
    <row r="21" spans="1:6" ht="24.95" customHeight="1" x14ac:dyDescent="0.2">
      <c r="A21" s="43" t="s">
        <v>83</v>
      </c>
      <c r="B21" s="330">
        <v>2</v>
      </c>
      <c r="C21" s="44">
        <v>10.220000000000001</v>
      </c>
      <c r="D21" s="331">
        <v>81.760000000000005</v>
      </c>
      <c r="E21" s="332" t="s">
        <v>402</v>
      </c>
      <c r="F21" s="402" t="s">
        <v>161</v>
      </c>
    </row>
    <row r="22" spans="1:6" ht="24.95" customHeight="1" x14ac:dyDescent="0.2">
      <c r="A22" s="43" t="s">
        <v>84</v>
      </c>
      <c r="B22" s="330">
        <v>15</v>
      </c>
      <c r="C22" s="44">
        <v>3.98</v>
      </c>
      <c r="D22" s="331">
        <v>59.7</v>
      </c>
      <c r="E22" s="526" t="s">
        <v>120</v>
      </c>
      <c r="F22" s="523" t="s">
        <v>203</v>
      </c>
    </row>
    <row r="23" spans="1:6" ht="24.95" customHeight="1" x14ac:dyDescent="0.2">
      <c r="A23" s="43" t="s">
        <v>540</v>
      </c>
      <c r="B23" s="330">
        <v>15</v>
      </c>
      <c r="C23" s="44">
        <v>4.82</v>
      </c>
      <c r="D23" s="331">
        <v>72.300000000000011</v>
      </c>
      <c r="E23" s="526"/>
      <c r="F23" s="524"/>
    </row>
    <row r="24" spans="1:6" ht="24.95" customHeight="1" x14ac:dyDescent="0.2">
      <c r="A24" s="43" t="s">
        <v>85</v>
      </c>
      <c r="B24" s="330">
        <v>20</v>
      </c>
      <c r="C24" s="44" t="s">
        <v>541</v>
      </c>
      <c r="D24" s="331" t="s">
        <v>542</v>
      </c>
      <c r="E24" s="526" t="s">
        <v>403</v>
      </c>
      <c r="F24" s="523" t="s">
        <v>368</v>
      </c>
    </row>
    <row r="25" spans="1:6" ht="24.95" customHeight="1" x14ac:dyDescent="0.2">
      <c r="A25" s="43" t="s">
        <v>543</v>
      </c>
      <c r="B25" s="330">
        <v>20</v>
      </c>
      <c r="C25" s="44">
        <v>19.55</v>
      </c>
      <c r="D25" s="331">
        <v>391</v>
      </c>
      <c r="E25" s="526"/>
      <c r="F25" s="524"/>
    </row>
    <row r="26" spans="1:6" ht="24.95" customHeight="1" x14ac:dyDescent="0.2">
      <c r="A26" s="43" t="s">
        <v>17</v>
      </c>
      <c r="B26" s="330">
        <v>30</v>
      </c>
      <c r="C26" s="44" t="s">
        <v>544</v>
      </c>
      <c r="D26" s="331" t="s">
        <v>545</v>
      </c>
      <c r="E26" s="526" t="s">
        <v>546</v>
      </c>
      <c r="F26" s="523" t="s">
        <v>368</v>
      </c>
    </row>
    <row r="27" spans="1:6" ht="24.95" customHeight="1" x14ac:dyDescent="0.2">
      <c r="A27" s="43" t="s">
        <v>18</v>
      </c>
      <c r="B27" s="330">
        <v>30</v>
      </c>
      <c r="C27" s="44">
        <v>5.33</v>
      </c>
      <c r="D27" s="331">
        <v>159.9</v>
      </c>
      <c r="E27" s="526"/>
      <c r="F27" s="524"/>
    </row>
    <row r="28" spans="1:6" ht="24.95" customHeight="1" x14ac:dyDescent="0.2">
      <c r="A28" s="43" t="s">
        <v>547</v>
      </c>
      <c r="B28" s="333">
        <v>40</v>
      </c>
      <c r="C28" s="44" t="s">
        <v>548</v>
      </c>
      <c r="D28" s="331" t="s">
        <v>549</v>
      </c>
      <c r="E28" s="526" t="s">
        <v>404</v>
      </c>
      <c r="F28" s="523" t="s">
        <v>203</v>
      </c>
    </row>
    <row r="29" spans="1:6" ht="24.95" customHeight="1" x14ac:dyDescent="0.2">
      <c r="A29" s="43" t="s">
        <v>550</v>
      </c>
      <c r="B29" s="333">
        <v>40</v>
      </c>
      <c r="C29" s="44">
        <v>3.58</v>
      </c>
      <c r="D29" s="331">
        <v>143.19999999999999</v>
      </c>
      <c r="E29" s="526"/>
      <c r="F29" s="524"/>
    </row>
    <row r="30" spans="1:6" ht="30" customHeight="1" x14ac:dyDescent="0.2">
      <c r="A30" s="43" t="s">
        <v>227</v>
      </c>
      <c r="B30" s="333">
        <v>25</v>
      </c>
      <c r="C30" s="44">
        <v>5.71</v>
      </c>
      <c r="D30" s="331">
        <v>142.75</v>
      </c>
      <c r="E30" s="332" t="s">
        <v>551</v>
      </c>
      <c r="F30" s="402" t="s">
        <v>203</v>
      </c>
    </row>
    <row r="31" spans="1:6" ht="24.95" customHeight="1" x14ac:dyDescent="0.2">
      <c r="A31" s="43" t="s">
        <v>552</v>
      </c>
      <c r="B31" s="333">
        <v>10</v>
      </c>
      <c r="C31" s="44">
        <v>4.58</v>
      </c>
      <c r="D31" s="331">
        <v>45.8</v>
      </c>
      <c r="E31" s="526" t="s">
        <v>553</v>
      </c>
      <c r="F31" s="523" t="s">
        <v>161</v>
      </c>
    </row>
    <row r="32" spans="1:6" ht="24.95" customHeight="1" x14ac:dyDescent="0.2">
      <c r="A32" s="43" t="s">
        <v>19</v>
      </c>
      <c r="B32" s="333">
        <v>10</v>
      </c>
      <c r="C32" s="44">
        <v>11.61</v>
      </c>
      <c r="D32" s="331">
        <v>116.1</v>
      </c>
      <c r="E32" s="526"/>
      <c r="F32" s="524"/>
    </row>
    <row r="33" spans="1:6" ht="24.95" customHeight="1" x14ac:dyDescent="0.2">
      <c r="A33" s="43" t="s">
        <v>87</v>
      </c>
      <c r="B33" s="330" t="s">
        <v>86</v>
      </c>
      <c r="C33" s="44">
        <v>19.940000000000001</v>
      </c>
      <c r="D33" s="331" t="s">
        <v>554</v>
      </c>
      <c r="E33" s="332" t="s">
        <v>405</v>
      </c>
      <c r="F33" s="402" t="s">
        <v>372</v>
      </c>
    </row>
    <row r="34" spans="1:6" ht="24.95" customHeight="1" x14ac:dyDescent="0.2">
      <c r="A34" s="43" t="s">
        <v>20</v>
      </c>
      <c r="B34" s="330" t="s">
        <v>555</v>
      </c>
      <c r="C34" s="44" t="s">
        <v>556</v>
      </c>
      <c r="D34" s="331" t="s">
        <v>557</v>
      </c>
      <c r="E34" s="526" t="s">
        <v>558</v>
      </c>
      <c r="F34" s="523" t="s">
        <v>161</v>
      </c>
    </row>
    <row r="35" spans="1:6" ht="24.95" customHeight="1" x14ac:dyDescent="0.2">
      <c r="A35" s="43" t="s">
        <v>21</v>
      </c>
      <c r="B35" s="330" t="s">
        <v>555</v>
      </c>
      <c r="C35" s="44" t="s">
        <v>559</v>
      </c>
      <c r="D35" s="331" t="s">
        <v>560</v>
      </c>
      <c r="E35" s="526"/>
      <c r="F35" s="524"/>
    </row>
    <row r="36" spans="1:6" ht="24.95" customHeight="1" x14ac:dyDescent="0.2">
      <c r="A36" s="43" t="s">
        <v>561</v>
      </c>
      <c r="B36" s="333">
        <v>80</v>
      </c>
      <c r="C36" s="44">
        <v>5.89</v>
      </c>
      <c r="D36" s="331">
        <v>471.2</v>
      </c>
      <c r="E36" s="526" t="s">
        <v>562</v>
      </c>
      <c r="F36" s="523" t="s">
        <v>368</v>
      </c>
    </row>
    <row r="37" spans="1:6" ht="24.95" customHeight="1" x14ac:dyDescent="0.2">
      <c r="A37" s="43" t="s">
        <v>563</v>
      </c>
      <c r="B37" s="333">
        <v>80</v>
      </c>
      <c r="C37" s="44">
        <v>6.07</v>
      </c>
      <c r="D37" s="331">
        <v>485.6</v>
      </c>
      <c r="E37" s="526"/>
      <c r="F37" s="525"/>
    </row>
    <row r="38" spans="1:6" ht="24.95" customHeight="1" x14ac:dyDescent="0.2">
      <c r="A38" s="43" t="s">
        <v>564</v>
      </c>
      <c r="B38" s="333">
        <v>80</v>
      </c>
      <c r="C38" s="44">
        <v>5.95</v>
      </c>
      <c r="D38" s="331">
        <v>476</v>
      </c>
      <c r="E38" s="332" t="s">
        <v>565</v>
      </c>
      <c r="F38" s="524"/>
    </row>
    <row r="39" spans="1:6" ht="24.95" customHeight="1" x14ac:dyDescent="0.2">
      <c r="A39" s="43" t="s">
        <v>22</v>
      </c>
      <c r="B39" s="330">
        <v>25</v>
      </c>
      <c r="C39" s="44" t="s">
        <v>566</v>
      </c>
      <c r="D39" s="331" t="s">
        <v>567</v>
      </c>
      <c r="E39" s="526" t="s">
        <v>568</v>
      </c>
      <c r="F39" s="523" t="s">
        <v>368</v>
      </c>
    </row>
    <row r="40" spans="1:6" ht="24.95" customHeight="1" x14ac:dyDescent="0.2">
      <c r="A40" s="43" t="s">
        <v>23</v>
      </c>
      <c r="B40" s="330">
        <v>25</v>
      </c>
      <c r="C40" s="44" t="s">
        <v>569</v>
      </c>
      <c r="D40" s="331" t="s">
        <v>570</v>
      </c>
      <c r="E40" s="526"/>
      <c r="F40" s="525"/>
    </row>
    <row r="41" spans="1:6" ht="24.95" customHeight="1" x14ac:dyDescent="0.2">
      <c r="A41" s="43" t="s">
        <v>571</v>
      </c>
      <c r="B41" s="330">
        <v>25</v>
      </c>
      <c r="C41" s="44">
        <v>9.3800000000000008</v>
      </c>
      <c r="D41" s="331">
        <v>234.50000000000003</v>
      </c>
      <c r="E41" s="332" t="s">
        <v>572</v>
      </c>
      <c r="F41" s="525"/>
    </row>
    <row r="42" spans="1:6" ht="24.95" customHeight="1" x14ac:dyDescent="0.2">
      <c r="A42" s="43" t="s">
        <v>359</v>
      </c>
      <c r="B42" s="330">
        <v>25</v>
      </c>
      <c r="C42" s="44">
        <v>7.71</v>
      </c>
      <c r="D42" s="331">
        <v>192.75</v>
      </c>
      <c r="E42" s="332" t="s">
        <v>88</v>
      </c>
      <c r="F42" s="524"/>
    </row>
    <row r="43" spans="1:6" ht="24.95" customHeight="1" x14ac:dyDescent="0.2">
      <c r="A43" s="43" t="s">
        <v>24</v>
      </c>
      <c r="B43" s="330" t="s">
        <v>406</v>
      </c>
      <c r="C43" s="44" t="s">
        <v>573</v>
      </c>
      <c r="D43" s="331" t="s">
        <v>574</v>
      </c>
      <c r="E43" s="526" t="s">
        <v>121</v>
      </c>
      <c r="F43" s="523" t="s">
        <v>161</v>
      </c>
    </row>
    <row r="44" spans="1:6" ht="24.95" customHeight="1" x14ac:dyDescent="0.2">
      <c r="A44" s="43" t="s">
        <v>364</v>
      </c>
      <c r="B44" s="330" t="s">
        <v>406</v>
      </c>
      <c r="C44" s="44">
        <v>8.91</v>
      </c>
      <c r="D44" s="331" t="s">
        <v>575</v>
      </c>
      <c r="E44" s="526"/>
      <c r="F44" s="524"/>
    </row>
    <row r="45" spans="1:6" ht="42.75" x14ac:dyDescent="0.2">
      <c r="A45" s="43" t="s">
        <v>360</v>
      </c>
      <c r="B45" s="330" t="s">
        <v>576</v>
      </c>
      <c r="C45" s="44" t="s">
        <v>577</v>
      </c>
      <c r="D45" s="331" t="s">
        <v>578</v>
      </c>
      <c r="E45" s="332" t="s">
        <v>579</v>
      </c>
      <c r="F45" s="402" t="s">
        <v>370</v>
      </c>
    </row>
    <row r="46" spans="1:6" ht="24.95" customHeight="1" x14ac:dyDescent="0.2">
      <c r="A46" s="43" t="s">
        <v>25</v>
      </c>
      <c r="B46" s="330">
        <v>20</v>
      </c>
      <c r="C46" s="44" t="s">
        <v>580</v>
      </c>
      <c r="D46" s="331" t="s">
        <v>581</v>
      </c>
      <c r="E46" s="526" t="s">
        <v>407</v>
      </c>
      <c r="F46" s="523" t="s">
        <v>161</v>
      </c>
    </row>
    <row r="47" spans="1:6" ht="24.95" customHeight="1" x14ac:dyDescent="0.2">
      <c r="A47" s="43" t="s">
        <v>365</v>
      </c>
      <c r="B47" s="330">
        <v>20</v>
      </c>
      <c r="C47" s="44" t="s">
        <v>582</v>
      </c>
      <c r="D47" s="331" t="s">
        <v>583</v>
      </c>
      <c r="E47" s="526"/>
      <c r="F47" s="524"/>
    </row>
    <row r="48" spans="1:6" ht="30" customHeight="1" x14ac:dyDescent="0.2">
      <c r="A48" s="43" t="s">
        <v>122</v>
      </c>
      <c r="B48" s="330" t="s">
        <v>89</v>
      </c>
      <c r="C48" s="44" t="s">
        <v>584</v>
      </c>
      <c r="D48" s="331" t="s">
        <v>585</v>
      </c>
      <c r="E48" s="332" t="s">
        <v>586</v>
      </c>
      <c r="F48" s="402" t="s">
        <v>161</v>
      </c>
    </row>
    <row r="49" spans="1:6" ht="30" customHeight="1" x14ac:dyDescent="0.2">
      <c r="A49" s="43" t="s">
        <v>26</v>
      </c>
      <c r="B49" s="330">
        <v>20</v>
      </c>
      <c r="C49" s="44" t="s">
        <v>587</v>
      </c>
      <c r="D49" s="331" t="s">
        <v>588</v>
      </c>
      <c r="E49" s="332" t="s">
        <v>408</v>
      </c>
      <c r="F49" s="402" t="s">
        <v>368</v>
      </c>
    </row>
    <row r="50" spans="1:6" ht="20.25" customHeight="1" x14ac:dyDescent="0.2">
      <c r="A50" s="43" t="s">
        <v>27</v>
      </c>
      <c r="B50" s="330" t="s">
        <v>409</v>
      </c>
      <c r="C50" s="44" t="s">
        <v>589</v>
      </c>
      <c r="D50" s="331" t="s">
        <v>590</v>
      </c>
      <c r="E50" s="526" t="s">
        <v>123</v>
      </c>
      <c r="F50" s="523" t="s">
        <v>371</v>
      </c>
    </row>
    <row r="51" spans="1:6" ht="20.25" customHeight="1" x14ac:dyDescent="0.2">
      <c r="A51" s="43" t="s">
        <v>28</v>
      </c>
      <c r="B51" s="330" t="s">
        <v>409</v>
      </c>
      <c r="C51" s="44" t="s">
        <v>591</v>
      </c>
      <c r="D51" s="331" t="s">
        <v>592</v>
      </c>
      <c r="E51" s="526"/>
      <c r="F51" s="524"/>
    </row>
    <row r="52" spans="1:6" ht="20.25" customHeight="1" x14ac:dyDescent="0.2">
      <c r="A52" s="43" t="s">
        <v>29</v>
      </c>
      <c r="B52" s="330" t="s">
        <v>528</v>
      </c>
      <c r="C52" s="44">
        <v>2.2000000000000002</v>
      </c>
      <c r="D52" s="331" t="s">
        <v>593</v>
      </c>
      <c r="E52" s="526" t="s">
        <v>594</v>
      </c>
      <c r="F52" s="523" t="s">
        <v>368</v>
      </c>
    </row>
    <row r="53" spans="1:6" ht="20.25" customHeight="1" x14ac:dyDescent="0.2">
      <c r="A53" s="43" t="s">
        <v>30</v>
      </c>
      <c r="B53" s="330" t="s">
        <v>528</v>
      </c>
      <c r="C53" s="44">
        <v>3.3</v>
      </c>
      <c r="D53" s="331" t="s">
        <v>595</v>
      </c>
      <c r="E53" s="526"/>
      <c r="F53" s="524"/>
    </row>
    <row r="54" spans="1:6" ht="30" customHeight="1" x14ac:dyDescent="0.2">
      <c r="A54" s="43" t="s">
        <v>31</v>
      </c>
      <c r="B54" s="330" t="s">
        <v>86</v>
      </c>
      <c r="C54" s="44" t="s">
        <v>596</v>
      </c>
      <c r="D54" s="331" t="s">
        <v>597</v>
      </c>
      <c r="E54" s="332" t="s">
        <v>410</v>
      </c>
      <c r="F54" s="402" t="s">
        <v>370</v>
      </c>
    </row>
    <row r="55" spans="1:6" ht="24.95" customHeight="1" x14ac:dyDescent="0.2">
      <c r="A55" s="43" t="s">
        <v>32</v>
      </c>
      <c r="B55" s="330" t="s">
        <v>89</v>
      </c>
      <c r="C55" s="44" t="s">
        <v>598</v>
      </c>
      <c r="D55" s="331" t="s">
        <v>599</v>
      </c>
      <c r="E55" s="527" t="s">
        <v>411</v>
      </c>
      <c r="F55" s="523" t="s">
        <v>368</v>
      </c>
    </row>
    <row r="56" spans="1:6" ht="24.95" customHeight="1" x14ac:dyDescent="0.2">
      <c r="A56" s="43" t="s">
        <v>33</v>
      </c>
      <c r="B56" s="330" t="s">
        <v>89</v>
      </c>
      <c r="C56" s="44" t="s">
        <v>600</v>
      </c>
      <c r="D56" s="331" t="s">
        <v>601</v>
      </c>
      <c r="E56" s="528"/>
      <c r="F56" s="524"/>
    </row>
    <row r="57" spans="1:6" ht="24.95" customHeight="1" x14ac:dyDescent="0.2">
      <c r="A57" s="43" t="s">
        <v>361</v>
      </c>
      <c r="B57" s="330">
        <v>25</v>
      </c>
      <c r="C57" s="44">
        <v>11.11</v>
      </c>
      <c r="D57" s="331">
        <v>277.75</v>
      </c>
      <c r="E57" s="332" t="s">
        <v>602</v>
      </c>
      <c r="F57" s="402" t="s">
        <v>368</v>
      </c>
    </row>
    <row r="58" spans="1:6" ht="24.95" customHeight="1" x14ac:dyDescent="0.2">
      <c r="A58" s="43" t="s">
        <v>90</v>
      </c>
      <c r="B58" s="330">
        <v>110</v>
      </c>
      <c r="C58" s="44">
        <v>1.9</v>
      </c>
      <c r="D58" s="331">
        <v>209</v>
      </c>
      <c r="E58" s="526" t="s">
        <v>412</v>
      </c>
      <c r="F58" s="523" t="s">
        <v>368</v>
      </c>
    </row>
    <row r="59" spans="1:6" ht="24.95" customHeight="1" x14ac:dyDescent="0.2">
      <c r="A59" s="43" t="s">
        <v>91</v>
      </c>
      <c r="B59" s="330">
        <v>110</v>
      </c>
      <c r="C59" s="44">
        <v>2.21</v>
      </c>
      <c r="D59" s="331">
        <v>243.1</v>
      </c>
      <c r="E59" s="526"/>
      <c r="F59" s="524"/>
    </row>
    <row r="60" spans="1:6" ht="24.95" customHeight="1" x14ac:dyDescent="0.2">
      <c r="A60" s="43" t="s">
        <v>307</v>
      </c>
      <c r="B60" s="330">
        <v>100</v>
      </c>
      <c r="C60" s="44">
        <v>2.36</v>
      </c>
      <c r="D60" s="331">
        <v>236</v>
      </c>
      <c r="E60" s="526" t="s">
        <v>413</v>
      </c>
      <c r="F60" s="523" t="s">
        <v>368</v>
      </c>
    </row>
    <row r="61" spans="1:6" ht="24.95" customHeight="1" x14ac:dyDescent="0.2">
      <c r="A61" s="43" t="s">
        <v>366</v>
      </c>
      <c r="B61" s="330">
        <v>100</v>
      </c>
      <c r="C61" s="44">
        <v>2.7</v>
      </c>
      <c r="D61" s="331">
        <v>270</v>
      </c>
      <c r="E61" s="526"/>
      <c r="F61" s="524"/>
    </row>
    <row r="62" spans="1:6" ht="24.95" customHeight="1" x14ac:dyDescent="0.2">
      <c r="A62" s="43" t="s">
        <v>124</v>
      </c>
      <c r="B62" s="330">
        <v>30</v>
      </c>
      <c r="C62" s="44">
        <v>5.61</v>
      </c>
      <c r="D62" s="331">
        <v>168.3</v>
      </c>
      <c r="E62" s="332" t="s">
        <v>414</v>
      </c>
      <c r="F62" s="402" t="s">
        <v>370</v>
      </c>
    </row>
    <row r="63" spans="1:6" ht="71.25" x14ac:dyDescent="0.2">
      <c r="A63" s="43" t="s">
        <v>415</v>
      </c>
      <c r="B63" s="330">
        <v>80</v>
      </c>
      <c r="C63" s="44">
        <v>2.21</v>
      </c>
      <c r="D63" s="331">
        <v>176.8</v>
      </c>
      <c r="E63" s="332" t="s">
        <v>603</v>
      </c>
      <c r="F63" s="402" t="s">
        <v>203</v>
      </c>
    </row>
    <row r="64" spans="1:6" ht="30" customHeight="1" x14ac:dyDescent="0.2">
      <c r="A64" s="43" t="s">
        <v>34</v>
      </c>
      <c r="B64" s="330">
        <v>10</v>
      </c>
      <c r="C64" s="44">
        <v>5.97</v>
      </c>
      <c r="D64" s="331">
        <v>59.7</v>
      </c>
      <c r="E64" s="332" t="s">
        <v>416</v>
      </c>
      <c r="F64" s="402" t="s">
        <v>161</v>
      </c>
    </row>
    <row r="65" spans="1:6" ht="24.95" customHeight="1" x14ac:dyDescent="0.2">
      <c r="A65" s="43" t="s">
        <v>35</v>
      </c>
      <c r="B65" s="330">
        <v>20</v>
      </c>
      <c r="C65" s="44" t="s">
        <v>604</v>
      </c>
      <c r="D65" s="331" t="s">
        <v>605</v>
      </c>
      <c r="E65" s="332" t="s">
        <v>417</v>
      </c>
      <c r="F65" s="402" t="s">
        <v>368</v>
      </c>
    </row>
    <row r="66" spans="1:6" ht="24.95" customHeight="1" x14ac:dyDescent="0.2">
      <c r="A66" s="43" t="s">
        <v>36</v>
      </c>
      <c r="B66" s="330" t="s">
        <v>93</v>
      </c>
      <c r="C66" s="44" t="s">
        <v>606</v>
      </c>
      <c r="D66" s="331" t="s">
        <v>607</v>
      </c>
      <c r="E66" s="526" t="s">
        <v>418</v>
      </c>
      <c r="F66" s="523" t="s">
        <v>161</v>
      </c>
    </row>
    <row r="67" spans="1:6" ht="24.95" customHeight="1" x14ac:dyDescent="0.2">
      <c r="A67" s="43" t="s">
        <v>37</v>
      </c>
      <c r="B67" s="330" t="s">
        <v>93</v>
      </c>
      <c r="C67" s="44">
        <v>3.58</v>
      </c>
      <c r="D67" s="331" t="s">
        <v>608</v>
      </c>
      <c r="E67" s="526"/>
      <c r="F67" s="524"/>
    </row>
    <row r="68" spans="1:6" ht="30" customHeight="1" x14ac:dyDescent="0.2">
      <c r="A68" s="43" t="s">
        <v>609</v>
      </c>
      <c r="B68" s="330">
        <v>20</v>
      </c>
      <c r="C68" s="44" t="s">
        <v>610</v>
      </c>
      <c r="D68" s="331" t="s">
        <v>611</v>
      </c>
      <c r="E68" s="332" t="s">
        <v>419</v>
      </c>
      <c r="F68" s="402" t="s">
        <v>161</v>
      </c>
    </row>
    <row r="69" spans="1:6" ht="30" customHeight="1" x14ac:dyDescent="0.2">
      <c r="A69" s="43" t="s">
        <v>38</v>
      </c>
      <c r="B69" s="330">
        <v>15</v>
      </c>
      <c r="C69" s="44" t="s">
        <v>612</v>
      </c>
      <c r="D69" s="331" t="s">
        <v>613</v>
      </c>
      <c r="E69" s="332" t="s">
        <v>125</v>
      </c>
      <c r="F69" s="402" t="s">
        <v>161</v>
      </c>
    </row>
    <row r="70" spans="1:6" ht="24.95" customHeight="1" x14ac:dyDescent="0.2">
      <c r="A70" s="43" t="s">
        <v>362</v>
      </c>
      <c r="B70" s="330" t="s">
        <v>92</v>
      </c>
      <c r="C70" s="44" t="s">
        <v>614</v>
      </c>
      <c r="D70" s="331" t="s">
        <v>615</v>
      </c>
      <c r="E70" s="526" t="s">
        <v>420</v>
      </c>
      <c r="F70" s="523" t="s">
        <v>368</v>
      </c>
    </row>
    <row r="71" spans="1:6" ht="24.95" customHeight="1" x14ac:dyDescent="0.2">
      <c r="A71" s="43" t="s">
        <v>616</v>
      </c>
      <c r="B71" s="330" t="s">
        <v>92</v>
      </c>
      <c r="C71" s="44">
        <v>3.28</v>
      </c>
      <c r="D71" s="331" t="s">
        <v>617</v>
      </c>
      <c r="E71" s="526"/>
      <c r="F71" s="524"/>
    </row>
    <row r="72" spans="1:6" ht="24.95" customHeight="1" x14ac:dyDescent="0.2">
      <c r="A72" s="43" t="s">
        <v>618</v>
      </c>
      <c r="B72" s="333">
        <v>20</v>
      </c>
      <c r="C72" s="44">
        <v>21.4</v>
      </c>
      <c r="D72" s="331">
        <v>428</v>
      </c>
      <c r="E72" s="332" t="s">
        <v>619</v>
      </c>
      <c r="F72" s="402" t="s">
        <v>781</v>
      </c>
    </row>
    <row r="73" spans="1:6" ht="42.75" x14ac:dyDescent="0.2">
      <c r="A73" s="43" t="s">
        <v>39</v>
      </c>
      <c r="B73" s="330" t="s">
        <v>89</v>
      </c>
      <c r="C73" s="44" t="s">
        <v>620</v>
      </c>
      <c r="D73" s="331" t="s">
        <v>621</v>
      </c>
      <c r="E73" s="332" t="s">
        <v>126</v>
      </c>
      <c r="F73" s="402" t="s">
        <v>368</v>
      </c>
    </row>
    <row r="74" spans="1:6" ht="24.95" customHeight="1" x14ac:dyDescent="0.2">
      <c r="A74" s="43" t="s">
        <v>40</v>
      </c>
      <c r="B74" s="330" t="s">
        <v>622</v>
      </c>
      <c r="C74" s="44" t="s">
        <v>623</v>
      </c>
      <c r="D74" s="331" t="s">
        <v>624</v>
      </c>
      <c r="E74" s="526" t="s">
        <v>625</v>
      </c>
      <c r="F74" s="523" t="s">
        <v>203</v>
      </c>
    </row>
    <row r="75" spans="1:6" ht="24.95" customHeight="1" x14ac:dyDescent="0.2">
      <c r="A75" s="43" t="s">
        <v>127</v>
      </c>
      <c r="B75" s="330" t="s">
        <v>232</v>
      </c>
      <c r="C75" s="44">
        <v>3.52</v>
      </c>
      <c r="D75" s="331" t="s">
        <v>626</v>
      </c>
      <c r="E75" s="526"/>
      <c r="F75" s="524"/>
    </row>
    <row r="76" spans="1:6" ht="20.25" customHeight="1" x14ac:dyDescent="0.2">
      <c r="A76" s="43" t="s">
        <v>627</v>
      </c>
      <c r="B76" s="330">
        <v>100</v>
      </c>
      <c r="C76" s="44">
        <v>1.95</v>
      </c>
      <c r="D76" s="331">
        <v>195</v>
      </c>
      <c r="E76" s="526" t="s">
        <v>628</v>
      </c>
      <c r="F76" s="402" t="s">
        <v>203</v>
      </c>
    </row>
    <row r="77" spans="1:6" ht="20.25" customHeight="1" x14ac:dyDescent="0.2">
      <c r="A77" s="43" t="s">
        <v>629</v>
      </c>
      <c r="B77" s="330">
        <v>100</v>
      </c>
      <c r="C77" s="44">
        <v>2.38</v>
      </c>
      <c r="D77" s="331">
        <v>238</v>
      </c>
      <c r="E77" s="526"/>
      <c r="F77" s="402" t="s">
        <v>203</v>
      </c>
    </row>
    <row r="78" spans="1:6" ht="20.25" customHeight="1" x14ac:dyDescent="0.2">
      <c r="A78" s="43" t="s">
        <v>41</v>
      </c>
      <c r="B78" s="330">
        <v>12</v>
      </c>
      <c r="C78" s="44" t="s">
        <v>630</v>
      </c>
      <c r="D78" s="331" t="s">
        <v>631</v>
      </c>
      <c r="E78" s="526" t="s">
        <v>421</v>
      </c>
      <c r="F78" s="523" t="s">
        <v>368</v>
      </c>
    </row>
    <row r="79" spans="1:6" ht="20.25" customHeight="1" x14ac:dyDescent="0.2">
      <c r="A79" s="43" t="s">
        <v>42</v>
      </c>
      <c r="B79" s="330">
        <v>12</v>
      </c>
      <c r="C79" s="44">
        <v>15.19</v>
      </c>
      <c r="D79" s="331">
        <v>182.28</v>
      </c>
      <c r="E79" s="526"/>
      <c r="F79" s="524"/>
    </row>
    <row r="80" spans="1:6" ht="24.95" customHeight="1" x14ac:dyDescent="0.2">
      <c r="A80" s="43" t="s">
        <v>632</v>
      </c>
      <c r="B80" s="330" t="s">
        <v>633</v>
      </c>
      <c r="C80" s="44">
        <v>2.67</v>
      </c>
      <c r="D80" s="331" t="s">
        <v>634</v>
      </c>
      <c r="E80" s="526" t="s">
        <v>635</v>
      </c>
      <c r="F80" s="523" t="s">
        <v>368</v>
      </c>
    </row>
    <row r="81" spans="1:6" ht="24.95" customHeight="1" x14ac:dyDescent="0.2">
      <c r="A81" s="43" t="s">
        <v>636</v>
      </c>
      <c r="B81" s="330" t="s">
        <v>633</v>
      </c>
      <c r="C81" s="44">
        <v>2.97</v>
      </c>
      <c r="D81" s="331" t="s">
        <v>637</v>
      </c>
      <c r="E81" s="526"/>
      <c r="F81" s="524"/>
    </row>
    <row r="82" spans="1:6" ht="28.5" x14ac:dyDescent="0.2">
      <c r="A82" s="43" t="s">
        <v>43</v>
      </c>
      <c r="B82" s="330" t="s">
        <v>86</v>
      </c>
      <c r="C82" s="44" t="s">
        <v>638</v>
      </c>
      <c r="D82" s="331" t="s">
        <v>639</v>
      </c>
      <c r="E82" s="332" t="s">
        <v>422</v>
      </c>
      <c r="F82" s="402" t="s">
        <v>161</v>
      </c>
    </row>
    <row r="83" spans="1:6" ht="24.95" customHeight="1" x14ac:dyDescent="0.2">
      <c r="A83" s="43" t="s">
        <v>640</v>
      </c>
      <c r="B83" s="330" t="s">
        <v>86</v>
      </c>
      <c r="C83" s="44" t="s">
        <v>641</v>
      </c>
      <c r="D83" s="331" t="s">
        <v>642</v>
      </c>
      <c r="E83" s="332" t="s">
        <v>96</v>
      </c>
      <c r="F83" s="402" t="s">
        <v>161</v>
      </c>
    </row>
    <row r="84" spans="1:6" ht="24.95" customHeight="1" x14ac:dyDescent="0.2">
      <c r="A84" s="43" t="s">
        <v>44</v>
      </c>
      <c r="B84" s="330" t="s">
        <v>177</v>
      </c>
      <c r="C84" s="44" t="s">
        <v>643</v>
      </c>
      <c r="D84" s="331" t="s">
        <v>644</v>
      </c>
      <c r="E84" s="526" t="s">
        <v>423</v>
      </c>
      <c r="F84" s="523" t="s">
        <v>368</v>
      </c>
    </row>
    <row r="85" spans="1:6" ht="24.95" customHeight="1" x14ac:dyDescent="0.2">
      <c r="A85" s="43" t="s">
        <v>45</v>
      </c>
      <c r="B85" s="330" t="s">
        <v>177</v>
      </c>
      <c r="C85" s="44" t="s">
        <v>645</v>
      </c>
      <c r="D85" s="331" t="s">
        <v>646</v>
      </c>
      <c r="E85" s="526"/>
      <c r="F85" s="524"/>
    </row>
    <row r="86" spans="1:6" ht="28.5" x14ac:dyDescent="0.2">
      <c r="A86" s="43" t="s">
        <v>647</v>
      </c>
      <c r="B86" s="330">
        <v>15</v>
      </c>
      <c r="C86" s="44">
        <v>25.89</v>
      </c>
      <c r="D86" s="331">
        <v>388.35</v>
      </c>
      <c r="E86" s="332" t="s">
        <v>648</v>
      </c>
      <c r="F86" s="402" t="s">
        <v>370</v>
      </c>
    </row>
    <row r="87" spans="1:6" ht="42.75" x14ac:dyDescent="0.2">
      <c r="A87" s="43" t="s">
        <v>128</v>
      </c>
      <c r="B87" s="330" t="s">
        <v>177</v>
      </c>
      <c r="C87" s="44">
        <v>3.02</v>
      </c>
      <c r="D87" s="331">
        <v>241.6</v>
      </c>
      <c r="E87" s="332" t="s">
        <v>129</v>
      </c>
      <c r="F87" s="402" t="s">
        <v>368</v>
      </c>
    </row>
    <row r="88" spans="1:6" ht="24.95" customHeight="1" x14ac:dyDescent="0.2">
      <c r="A88" s="43" t="s">
        <v>649</v>
      </c>
      <c r="B88" s="333">
        <v>15</v>
      </c>
      <c r="C88" s="44">
        <v>5.83</v>
      </c>
      <c r="D88" s="331">
        <v>87.45</v>
      </c>
      <c r="E88" s="332" t="s">
        <v>650</v>
      </c>
      <c r="F88" s="402" t="s">
        <v>203</v>
      </c>
    </row>
    <row r="89" spans="1:6" ht="30" customHeight="1" x14ac:dyDescent="0.2"/>
    <row r="90" spans="1:6" ht="30" customHeight="1" x14ac:dyDescent="0.2">
      <c r="A90" s="46" t="s">
        <v>97</v>
      </c>
      <c r="B90" s="47" t="s">
        <v>70</v>
      </c>
      <c r="C90" s="277" t="s">
        <v>651</v>
      </c>
      <c r="D90" s="278" t="s">
        <v>652</v>
      </c>
      <c r="E90" s="47" t="s">
        <v>653</v>
      </c>
    </row>
    <row r="91" spans="1:6" ht="24.95" customHeight="1" x14ac:dyDescent="0.2">
      <c r="A91" s="45" t="s">
        <v>425</v>
      </c>
      <c r="B91" s="51">
        <v>15</v>
      </c>
      <c r="C91" s="331">
        <v>3.77</v>
      </c>
      <c r="D91" s="334">
        <v>56.55</v>
      </c>
      <c r="E91" s="257" t="s">
        <v>426</v>
      </c>
    </row>
    <row r="92" spans="1:6" ht="24.95" customHeight="1" x14ac:dyDescent="0.2">
      <c r="A92" s="45" t="s">
        <v>427</v>
      </c>
      <c r="B92" s="51">
        <v>12</v>
      </c>
      <c r="C92" s="331">
        <v>4.4000000000000004</v>
      </c>
      <c r="D92" s="334">
        <v>52.800000000000004</v>
      </c>
      <c r="E92" s="257" t="s">
        <v>428</v>
      </c>
    </row>
    <row r="93" spans="1:6" ht="28.5" x14ac:dyDescent="0.2">
      <c r="A93" s="45" t="s">
        <v>654</v>
      </c>
      <c r="B93" s="51">
        <v>20</v>
      </c>
      <c r="C93" s="331">
        <v>3.28</v>
      </c>
      <c r="D93" s="334">
        <v>65.599999999999994</v>
      </c>
      <c r="E93" s="257" t="s">
        <v>655</v>
      </c>
    </row>
    <row r="94" spans="1:6" ht="28.5" x14ac:dyDescent="0.2">
      <c r="A94" s="45" t="s">
        <v>429</v>
      </c>
      <c r="B94" s="51">
        <v>25</v>
      </c>
      <c r="C94" s="331">
        <v>3.29</v>
      </c>
      <c r="D94" s="334">
        <v>82.25</v>
      </c>
      <c r="E94" s="257" t="s">
        <v>430</v>
      </c>
    </row>
    <row r="95" spans="1:6" ht="28.5" x14ac:dyDescent="0.2">
      <c r="A95" s="45" t="s">
        <v>431</v>
      </c>
      <c r="B95" s="51">
        <v>25</v>
      </c>
      <c r="C95" s="331">
        <v>3.24</v>
      </c>
      <c r="D95" s="334">
        <v>81</v>
      </c>
      <c r="E95" s="257" t="s">
        <v>432</v>
      </c>
    </row>
    <row r="96" spans="1:6" ht="24.95" customHeight="1" x14ac:dyDescent="0.2">
      <c r="A96" s="45" t="s">
        <v>433</v>
      </c>
      <c r="B96" s="51">
        <v>28</v>
      </c>
      <c r="C96" s="331">
        <v>3.49</v>
      </c>
      <c r="D96" s="334">
        <v>97.72</v>
      </c>
      <c r="E96" s="257" t="s">
        <v>656</v>
      </c>
    </row>
    <row r="97" spans="1:5" ht="24.95" customHeight="1" x14ac:dyDescent="0.2">
      <c r="A97" s="45" t="s">
        <v>434</v>
      </c>
      <c r="B97" s="51">
        <v>28</v>
      </c>
      <c r="C97" s="331">
        <v>3.65</v>
      </c>
      <c r="D97" s="334">
        <v>102.2</v>
      </c>
      <c r="E97" s="257" t="s">
        <v>435</v>
      </c>
    </row>
    <row r="98" spans="1:5" ht="28.5" x14ac:dyDescent="0.2">
      <c r="A98" s="45" t="s">
        <v>657</v>
      </c>
      <c r="B98" s="51">
        <v>30</v>
      </c>
      <c r="C98" s="331">
        <v>3.31</v>
      </c>
      <c r="D98" s="334">
        <v>99.3</v>
      </c>
      <c r="E98" s="257" t="s">
        <v>436</v>
      </c>
    </row>
    <row r="99" spans="1:5" ht="24.95" customHeight="1" x14ac:dyDescent="0.2">
      <c r="A99" s="45" t="s">
        <v>437</v>
      </c>
      <c r="B99" s="51">
        <v>33</v>
      </c>
      <c r="C99" s="331">
        <v>3.07</v>
      </c>
      <c r="D99" s="334">
        <v>101.30999999999999</v>
      </c>
      <c r="E99" s="257" t="s">
        <v>438</v>
      </c>
    </row>
    <row r="100" spans="1:5" ht="28.5" x14ac:dyDescent="0.2">
      <c r="A100" s="45" t="s">
        <v>439</v>
      </c>
      <c r="B100" s="51">
        <v>33</v>
      </c>
      <c r="C100" s="331">
        <v>3.38</v>
      </c>
      <c r="D100" s="334">
        <v>111.53999999999999</v>
      </c>
      <c r="E100" s="257" t="s">
        <v>440</v>
      </c>
    </row>
    <row r="101" spans="1:5" ht="42.75" x14ac:dyDescent="0.2">
      <c r="A101" s="45" t="s">
        <v>441</v>
      </c>
      <c r="B101" s="51">
        <v>35</v>
      </c>
      <c r="C101" s="331">
        <v>3.52</v>
      </c>
      <c r="D101" s="334">
        <v>123.2</v>
      </c>
      <c r="E101" s="257" t="s">
        <v>442</v>
      </c>
    </row>
    <row r="102" spans="1:5" ht="28.5" x14ac:dyDescent="0.2">
      <c r="A102" s="45" t="s">
        <v>443</v>
      </c>
      <c r="B102" s="51">
        <v>30</v>
      </c>
      <c r="C102" s="331">
        <v>3.89</v>
      </c>
      <c r="D102" s="334">
        <v>116.7</v>
      </c>
      <c r="E102" s="257" t="s">
        <v>444</v>
      </c>
    </row>
    <row r="103" spans="1:5" ht="28.5" x14ac:dyDescent="0.2">
      <c r="A103" s="45" t="s">
        <v>445</v>
      </c>
      <c r="B103" s="51">
        <v>43</v>
      </c>
      <c r="C103" s="331">
        <v>2.92</v>
      </c>
      <c r="D103" s="334">
        <v>125.56</v>
      </c>
      <c r="E103" s="257" t="s">
        <v>446</v>
      </c>
    </row>
    <row r="104" spans="1:5" ht="28.5" x14ac:dyDescent="0.2">
      <c r="A104" s="45" t="s">
        <v>447</v>
      </c>
      <c r="B104" s="51">
        <v>45</v>
      </c>
      <c r="C104" s="331">
        <v>3.25</v>
      </c>
      <c r="D104" s="334">
        <v>146.25</v>
      </c>
      <c r="E104" s="257" t="s">
        <v>448</v>
      </c>
    </row>
    <row r="105" spans="1:5" ht="24.95" customHeight="1" x14ac:dyDescent="0.2">
      <c r="A105" s="45" t="s">
        <v>449</v>
      </c>
      <c r="B105" s="51">
        <v>35</v>
      </c>
      <c r="C105" s="331">
        <v>4.18</v>
      </c>
      <c r="D105" s="334">
        <v>146.29999999999998</v>
      </c>
      <c r="E105" s="257" t="s">
        <v>450</v>
      </c>
    </row>
    <row r="106" spans="1:5" ht="28.5" x14ac:dyDescent="0.2">
      <c r="A106" s="45" t="s">
        <v>451</v>
      </c>
      <c r="B106" s="51">
        <v>35</v>
      </c>
      <c r="C106" s="331">
        <v>4.21</v>
      </c>
      <c r="D106" s="334">
        <v>147.35</v>
      </c>
      <c r="E106" s="257" t="s">
        <v>99</v>
      </c>
    </row>
    <row r="107" spans="1:5" ht="28.5" x14ac:dyDescent="0.2">
      <c r="A107" s="45" t="s">
        <v>452</v>
      </c>
      <c r="B107" s="51">
        <v>55</v>
      </c>
      <c r="C107" s="331">
        <v>2.84</v>
      </c>
      <c r="D107" s="334">
        <v>156.19999999999999</v>
      </c>
      <c r="E107" s="257" t="s">
        <v>453</v>
      </c>
    </row>
    <row r="108" spans="1:5" ht="15" customHeight="1" x14ac:dyDescent="0.2">
      <c r="A108" s="530" t="s">
        <v>658</v>
      </c>
      <c r="B108" s="531"/>
      <c r="C108" s="531"/>
      <c r="D108" s="531"/>
      <c r="E108" s="532"/>
    </row>
    <row r="109" spans="1:5" ht="30" customHeight="1" x14ac:dyDescent="0.2"/>
    <row r="110" spans="1:5" ht="30" customHeight="1" x14ac:dyDescent="0.2">
      <c r="A110" s="335" t="s">
        <v>130</v>
      </c>
      <c r="B110" s="52" t="s">
        <v>70</v>
      </c>
      <c r="C110" s="277" t="s">
        <v>651</v>
      </c>
      <c r="D110" s="278" t="s">
        <v>652</v>
      </c>
      <c r="E110" s="47" t="s">
        <v>653</v>
      </c>
    </row>
    <row r="111" spans="1:5" ht="24.95" customHeight="1" x14ac:dyDescent="0.2">
      <c r="A111" s="45" t="s">
        <v>659</v>
      </c>
      <c r="B111" s="336">
        <v>20</v>
      </c>
      <c r="C111" s="44">
        <v>3.3</v>
      </c>
      <c r="D111" s="44">
        <v>66</v>
      </c>
      <c r="E111" s="337" t="s">
        <v>660</v>
      </c>
    </row>
    <row r="112" spans="1:5" ht="24.95" customHeight="1" x14ac:dyDescent="0.2">
      <c r="A112" s="45" t="s">
        <v>454</v>
      </c>
      <c r="B112" s="336">
        <v>20</v>
      </c>
      <c r="C112" s="44">
        <v>3.6</v>
      </c>
      <c r="D112" s="44">
        <v>72</v>
      </c>
      <c r="E112" s="337" t="s">
        <v>661</v>
      </c>
    </row>
    <row r="113" spans="1:5" ht="24.95" customHeight="1" x14ac:dyDescent="0.2">
      <c r="A113" s="45" t="s">
        <v>455</v>
      </c>
      <c r="B113" s="336">
        <v>15</v>
      </c>
      <c r="C113" s="44">
        <v>4.5</v>
      </c>
      <c r="D113" s="44">
        <v>67.5</v>
      </c>
      <c r="E113" s="337" t="s">
        <v>662</v>
      </c>
    </row>
    <row r="114" spans="1:5" ht="30" x14ac:dyDescent="0.2">
      <c r="A114" s="45" t="s">
        <v>663</v>
      </c>
      <c r="B114" s="338">
        <v>16</v>
      </c>
      <c r="C114" s="44">
        <v>3.45</v>
      </c>
      <c r="D114" s="44">
        <v>55.2</v>
      </c>
      <c r="E114" s="337" t="s">
        <v>664</v>
      </c>
    </row>
    <row r="115" spans="1:5" ht="24.95" customHeight="1" x14ac:dyDescent="0.2">
      <c r="A115" s="45" t="s">
        <v>456</v>
      </c>
      <c r="B115" s="336">
        <v>14</v>
      </c>
      <c r="C115" s="44">
        <v>3.75</v>
      </c>
      <c r="D115" s="44">
        <v>52.5</v>
      </c>
      <c r="E115" s="337" t="s">
        <v>665</v>
      </c>
    </row>
    <row r="116" spans="1:5" ht="24.95" customHeight="1" x14ac:dyDescent="0.2">
      <c r="A116" s="45" t="s">
        <v>457</v>
      </c>
      <c r="B116" s="336">
        <v>9</v>
      </c>
      <c r="C116" s="44">
        <v>4.3</v>
      </c>
      <c r="D116" s="44">
        <v>38.699999999999996</v>
      </c>
      <c r="E116" s="337" t="s">
        <v>666</v>
      </c>
    </row>
    <row r="117" spans="1:5" ht="24.95" customHeight="1" x14ac:dyDescent="0.2">
      <c r="A117" s="45" t="s">
        <v>458</v>
      </c>
      <c r="B117" s="336">
        <v>16</v>
      </c>
      <c r="C117" s="44">
        <v>3.35</v>
      </c>
      <c r="D117" s="44">
        <v>53.6</v>
      </c>
      <c r="E117" s="337" t="s">
        <v>667</v>
      </c>
    </row>
    <row r="118" spans="1:5" ht="24.95" customHeight="1" x14ac:dyDescent="0.2">
      <c r="A118" s="45" t="s">
        <v>459</v>
      </c>
      <c r="B118" s="338">
        <v>13</v>
      </c>
      <c r="C118" s="44">
        <v>4.2</v>
      </c>
      <c r="D118" s="44">
        <v>54.6</v>
      </c>
      <c r="E118" s="337" t="s">
        <v>668</v>
      </c>
    </row>
    <row r="119" spans="1:5" ht="24.95" customHeight="1" x14ac:dyDescent="0.2">
      <c r="A119" s="45" t="s">
        <v>669</v>
      </c>
      <c r="B119" s="338">
        <v>12</v>
      </c>
      <c r="C119" s="44">
        <v>4.3499999999999996</v>
      </c>
      <c r="D119" s="44">
        <v>52.199999999999996</v>
      </c>
      <c r="E119" s="337" t="s">
        <v>670</v>
      </c>
    </row>
    <row r="120" spans="1:5" ht="24.95" customHeight="1" x14ac:dyDescent="0.2">
      <c r="A120" s="45" t="s">
        <v>671</v>
      </c>
      <c r="B120" s="338">
        <v>16</v>
      </c>
      <c r="C120" s="44">
        <v>3.45</v>
      </c>
      <c r="D120" s="44">
        <v>55.2</v>
      </c>
      <c r="E120" s="337" t="s">
        <v>672</v>
      </c>
    </row>
    <row r="121" spans="1:5" ht="24.95" customHeight="1" x14ac:dyDescent="0.2">
      <c r="A121" s="45" t="s">
        <v>673</v>
      </c>
      <c r="B121" s="338">
        <v>10</v>
      </c>
      <c r="C121" s="44">
        <v>4</v>
      </c>
      <c r="D121" s="44">
        <v>40</v>
      </c>
      <c r="E121" s="337" t="s">
        <v>674</v>
      </c>
    </row>
    <row r="122" spans="1:5" ht="24.95" customHeight="1" x14ac:dyDescent="0.2">
      <c r="A122" s="45" t="s">
        <v>675</v>
      </c>
      <c r="B122" s="339">
        <v>8</v>
      </c>
      <c r="C122" s="44">
        <v>3.75</v>
      </c>
      <c r="D122" s="44">
        <v>30</v>
      </c>
      <c r="E122" s="337" t="s">
        <v>676</v>
      </c>
    </row>
    <row r="123" spans="1:5" ht="28.5" x14ac:dyDescent="0.2">
      <c r="A123" s="45" t="s">
        <v>460</v>
      </c>
      <c r="B123" s="339">
        <v>35</v>
      </c>
      <c r="C123" s="44">
        <v>2.9</v>
      </c>
      <c r="D123" s="44">
        <v>101.5</v>
      </c>
      <c r="E123" s="337" t="s">
        <v>132</v>
      </c>
    </row>
    <row r="124" spans="1:5" ht="42.75" x14ac:dyDescent="0.2">
      <c r="A124" s="45" t="s">
        <v>461</v>
      </c>
      <c r="B124" s="338">
        <v>30</v>
      </c>
      <c r="C124" s="44">
        <v>6.44</v>
      </c>
      <c r="D124" s="44">
        <v>193.20000000000002</v>
      </c>
      <c r="E124" s="337" t="s">
        <v>677</v>
      </c>
    </row>
    <row r="125" spans="1:5" ht="42.75" x14ac:dyDescent="0.2">
      <c r="A125" s="45" t="s">
        <v>462</v>
      </c>
      <c r="B125" s="338">
        <v>20</v>
      </c>
      <c r="C125" s="44">
        <v>4.68</v>
      </c>
      <c r="D125" s="44">
        <v>93.6</v>
      </c>
      <c r="E125" s="337" t="s">
        <v>463</v>
      </c>
    </row>
    <row r="126" spans="1:5" x14ac:dyDescent="0.2">
      <c r="A126" s="530" t="s">
        <v>658</v>
      </c>
      <c r="B126" s="531"/>
      <c r="C126" s="531"/>
      <c r="D126" s="531"/>
      <c r="E126" s="532"/>
    </row>
    <row r="127" spans="1:5" ht="30" customHeight="1" x14ac:dyDescent="0.2">
      <c r="A127" s="340"/>
      <c r="B127" s="341"/>
      <c r="C127" s="342"/>
      <c r="E127" s="343"/>
    </row>
    <row r="128" spans="1:5" ht="36" x14ac:dyDescent="0.2">
      <c r="A128" s="344" t="s">
        <v>678</v>
      </c>
      <c r="B128" s="47" t="s">
        <v>70</v>
      </c>
      <c r="C128" s="345" t="s">
        <v>679</v>
      </c>
      <c r="D128" s="47" t="s">
        <v>71</v>
      </c>
      <c r="E128" s="47" t="s">
        <v>653</v>
      </c>
    </row>
    <row r="129" spans="1:5" ht="28.5" x14ac:dyDescent="0.2">
      <c r="A129" s="346" t="s">
        <v>680</v>
      </c>
      <c r="B129" s="347">
        <v>15</v>
      </c>
      <c r="C129" s="44">
        <v>4.57</v>
      </c>
      <c r="D129" s="44">
        <v>68.550000000000011</v>
      </c>
      <c r="E129" s="275" t="s">
        <v>681</v>
      </c>
    </row>
    <row r="130" spans="1:5" ht="24.95" customHeight="1" x14ac:dyDescent="0.2">
      <c r="A130" s="346" t="s">
        <v>682</v>
      </c>
      <c r="B130" s="348">
        <v>25</v>
      </c>
      <c r="C130" s="44">
        <v>4.1399999999999997</v>
      </c>
      <c r="D130" s="44">
        <v>103.49999999999999</v>
      </c>
      <c r="E130" s="275" t="s">
        <v>683</v>
      </c>
    </row>
    <row r="131" spans="1:5" ht="30" x14ac:dyDescent="0.2">
      <c r="A131" s="346" t="s">
        <v>684</v>
      </c>
      <c r="B131" s="348">
        <v>20</v>
      </c>
      <c r="C131" s="44">
        <v>4.47</v>
      </c>
      <c r="D131" s="44">
        <v>89.399999999999991</v>
      </c>
      <c r="E131" s="275" t="s">
        <v>464</v>
      </c>
    </row>
    <row r="132" spans="1:5" ht="24.95" customHeight="1" x14ac:dyDescent="0.2">
      <c r="A132" s="346" t="s">
        <v>685</v>
      </c>
      <c r="B132" s="347">
        <v>25</v>
      </c>
      <c r="C132" s="44">
        <v>3.63</v>
      </c>
      <c r="D132" s="44">
        <v>90.75</v>
      </c>
      <c r="E132" s="275" t="s">
        <v>100</v>
      </c>
    </row>
    <row r="133" spans="1:5" ht="28.5" x14ac:dyDescent="0.2">
      <c r="A133" s="346" t="s">
        <v>686</v>
      </c>
      <c r="B133" s="347">
        <v>25</v>
      </c>
      <c r="C133" s="44">
        <v>5.56</v>
      </c>
      <c r="D133" s="44">
        <v>139</v>
      </c>
      <c r="E133" s="275" t="s">
        <v>687</v>
      </c>
    </row>
    <row r="134" spans="1:5" ht="42.75" x14ac:dyDescent="0.2">
      <c r="A134" s="346" t="s">
        <v>47</v>
      </c>
      <c r="B134" s="347">
        <v>25</v>
      </c>
      <c r="C134" s="44">
        <v>4.09</v>
      </c>
      <c r="D134" s="44">
        <v>102.25</v>
      </c>
      <c r="E134" s="275" t="s">
        <v>688</v>
      </c>
    </row>
    <row r="135" spans="1:5" ht="28.5" x14ac:dyDescent="0.2">
      <c r="A135" s="346" t="s">
        <v>48</v>
      </c>
      <c r="B135" s="347">
        <v>25</v>
      </c>
      <c r="C135" s="44">
        <v>3.11</v>
      </c>
      <c r="D135" s="44">
        <v>77.75</v>
      </c>
      <c r="E135" s="275" t="s">
        <v>689</v>
      </c>
    </row>
    <row r="136" spans="1:5" ht="28.5" x14ac:dyDescent="0.2">
      <c r="A136" s="346" t="s">
        <v>49</v>
      </c>
      <c r="B136" s="348">
        <v>20</v>
      </c>
      <c r="C136" s="44">
        <v>2.99</v>
      </c>
      <c r="D136" s="44">
        <v>59.800000000000004</v>
      </c>
      <c r="E136" s="275" t="s">
        <v>690</v>
      </c>
    </row>
    <row r="137" spans="1:5" ht="28.5" x14ac:dyDescent="0.2">
      <c r="A137" s="346" t="s">
        <v>691</v>
      </c>
      <c r="B137" s="347">
        <v>20</v>
      </c>
      <c r="C137" s="44">
        <v>4.0999999999999996</v>
      </c>
      <c r="D137" s="44">
        <v>82</v>
      </c>
      <c r="E137" s="275" t="s">
        <v>692</v>
      </c>
    </row>
    <row r="138" spans="1:5" ht="28.5" x14ac:dyDescent="0.2">
      <c r="A138" s="346" t="s">
        <v>693</v>
      </c>
      <c r="B138" s="347">
        <v>20</v>
      </c>
      <c r="C138" s="44">
        <v>6.03</v>
      </c>
      <c r="D138" s="44">
        <v>120.60000000000001</v>
      </c>
      <c r="E138" s="275" t="s">
        <v>692</v>
      </c>
    </row>
    <row r="139" spans="1:5" ht="28.5" x14ac:dyDescent="0.2">
      <c r="A139" s="346" t="s">
        <v>50</v>
      </c>
      <c r="B139" s="347">
        <v>15</v>
      </c>
      <c r="C139" s="44">
        <v>4.09</v>
      </c>
      <c r="D139" s="44">
        <v>61.349999999999994</v>
      </c>
      <c r="E139" s="275" t="s">
        <v>133</v>
      </c>
    </row>
    <row r="140" spans="1:5" ht="42.75" x14ac:dyDescent="0.2">
      <c r="A140" s="346" t="s">
        <v>101</v>
      </c>
      <c r="B140" s="347">
        <v>30</v>
      </c>
      <c r="C140" s="44">
        <v>7.21</v>
      </c>
      <c r="D140" s="44">
        <v>216.3</v>
      </c>
      <c r="E140" s="275" t="s">
        <v>694</v>
      </c>
    </row>
    <row r="141" spans="1:5" ht="42.75" x14ac:dyDescent="0.2">
      <c r="A141" s="346" t="s">
        <v>102</v>
      </c>
      <c r="B141" s="347">
        <v>30</v>
      </c>
      <c r="C141" s="44">
        <v>5.86</v>
      </c>
      <c r="D141" s="44">
        <v>175.8</v>
      </c>
      <c r="E141" s="275" t="s">
        <v>103</v>
      </c>
    </row>
    <row r="142" spans="1:5" ht="43.5" x14ac:dyDescent="0.2">
      <c r="A142" s="346" t="s">
        <v>695</v>
      </c>
      <c r="B142" s="347">
        <v>30</v>
      </c>
      <c r="C142" s="44">
        <v>7.09</v>
      </c>
      <c r="D142" s="44">
        <v>212.7</v>
      </c>
      <c r="E142" s="275" t="s">
        <v>696</v>
      </c>
    </row>
    <row r="143" spans="1:5" ht="28.5" x14ac:dyDescent="0.2">
      <c r="A143" s="346" t="s">
        <v>697</v>
      </c>
      <c r="B143" s="347">
        <v>30</v>
      </c>
      <c r="C143" s="44">
        <v>8.83</v>
      </c>
      <c r="D143" s="44">
        <v>264.89999999999998</v>
      </c>
      <c r="E143" s="275" t="s">
        <v>698</v>
      </c>
    </row>
    <row r="144" spans="1:5" ht="24.95" customHeight="1" x14ac:dyDescent="0.2">
      <c r="A144" s="346" t="s">
        <v>51</v>
      </c>
      <c r="B144" s="347">
        <v>100</v>
      </c>
      <c r="C144" s="44">
        <v>1.95</v>
      </c>
      <c r="D144" s="44">
        <v>195</v>
      </c>
      <c r="E144" s="275" t="s">
        <v>699</v>
      </c>
    </row>
    <row r="145" spans="1:5" ht="28.5" x14ac:dyDescent="0.2">
      <c r="A145" s="346" t="s">
        <v>52</v>
      </c>
      <c r="B145" s="347">
        <v>100</v>
      </c>
      <c r="C145" s="44">
        <v>2.4300000000000002</v>
      </c>
      <c r="D145" s="44">
        <v>243.00000000000003</v>
      </c>
      <c r="E145" s="275" t="s">
        <v>700</v>
      </c>
    </row>
    <row r="146" spans="1:5" ht="28.5" x14ac:dyDescent="0.2">
      <c r="A146" s="346" t="s">
        <v>701</v>
      </c>
      <c r="B146" s="347">
        <v>100</v>
      </c>
      <c r="C146" s="44">
        <v>2.72</v>
      </c>
      <c r="D146" s="44">
        <v>272</v>
      </c>
      <c r="E146" s="275" t="s">
        <v>702</v>
      </c>
    </row>
    <row r="147" spans="1:5" ht="30" x14ac:dyDescent="0.2">
      <c r="A147" s="346" t="s">
        <v>104</v>
      </c>
      <c r="B147" s="347">
        <v>20</v>
      </c>
      <c r="C147" s="44">
        <v>8.2899999999999991</v>
      </c>
      <c r="D147" s="44">
        <v>165.79999999999998</v>
      </c>
      <c r="E147" s="275" t="s">
        <v>134</v>
      </c>
    </row>
    <row r="148" spans="1:5" ht="42.75" x14ac:dyDescent="0.2">
      <c r="A148" s="346" t="s">
        <v>105</v>
      </c>
      <c r="B148" s="347">
        <v>20</v>
      </c>
      <c r="C148" s="44">
        <v>7.37</v>
      </c>
      <c r="D148" s="44">
        <v>147.4</v>
      </c>
      <c r="E148" s="275" t="s">
        <v>106</v>
      </c>
    </row>
    <row r="149" spans="1:5" ht="30" x14ac:dyDescent="0.2">
      <c r="A149" s="346" t="s">
        <v>107</v>
      </c>
      <c r="B149" s="347">
        <v>30</v>
      </c>
      <c r="C149" s="44">
        <v>8.51</v>
      </c>
      <c r="D149" s="44">
        <v>255.29999999999998</v>
      </c>
      <c r="E149" s="275" t="s">
        <v>703</v>
      </c>
    </row>
    <row r="150" spans="1:5" ht="42.75" x14ac:dyDescent="0.2">
      <c r="A150" s="346" t="s">
        <v>465</v>
      </c>
      <c r="B150" s="347">
        <v>20</v>
      </c>
      <c r="C150" s="44">
        <v>5.6</v>
      </c>
      <c r="D150" s="44">
        <v>112</v>
      </c>
      <c r="E150" s="275" t="s">
        <v>135</v>
      </c>
    </row>
    <row r="151" spans="1:5" ht="28.5" x14ac:dyDescent="0.2">
      <c r="A151" s="346" t="s">
        <v>108</v>
      </c>
      <c r="B151" s="347">
        <v>10</v>
      </c>
      <c r="C151" s="44">
        <v>8.1999999999999993</v>
      </c>
      <c r="D151" s="44">
        <v>82</v>
      </c>
      <c r="E151" s="275" t="s">
        <v>109</v>
      </c>
    </row>
    <row r="152" spans="1:5" ht="24.95" customHeight="1" x14ac:dyDescent="0.2">
      <c r="A152" s="346" t="s">
        <v>110</v>
      </c>
      <c r="B152" s="347">
        <v>10</v>
      </c>
      <c r="C152" s="44">
        <v>4</v>
      </c>
      <c r="D152" s="44">
        <v>40</v>
      </c>
      <c r="E152" s="275" t="s">
        <v>704</v>
      </c>
    </row>
    <row r="153" spans="1:5" ht="24.95" customHeight="1" x14ac:dyDescent="0.2">
      <c r="A153" s="346" t="s">
        <v>705</v>
      </c>
      <c r="B153" s="347">
        <v>10</v>
      </c>
      <c r="C153" s="44">
        <v>4.09</v>
      </c>
      <c r="D153" s="44">
        <v>40.9</v>
      </c>
      <c r="E153" s="275" t="s">
        <v>706</v>
      </c>
    </row>
    <row r="154" spans="1:5" ht="24.95" customHeight="1" x14ac:dyDescent="0.2">
      <c r="A154" s="346" t="s">
        <v>707</v>
      </c>
      <c r="B154" s="347">
        <v>110</v>
      </c>
      <c r="C154" s="44">
        <v>2.58</v>
      </c>
      <c r="D154" s="44">
        <v>283.8</v>
      </c>
      <c r="E154" s="275" t="s">
        <v>708</v>
      </c>
    </row>
    <row r="155" spans="1:5" ht="24.95" customHeight="1" x14ac:dyDescent="0.2">
      <c r="A155" s="346" t="s">
        <v>709</v>
      </c>
      <c r="B155" s="347">
        <v>110</v>
      </c>
      <c r="C155" s="44">
        <v>3.55</v>
      </c>
      <c r="D155" s="44">
        <v>390.5</v>
      </c>
      <c r="E155" s="275" t="s">
        <v>710</v>
      </c>
    </row>
    <row r="156" spans="1:5" ht="24.95" customHeight="1" x14ac:dyDescent="0.2">
      <c r="A156" s="346" t="s">
        <v>711</v>
      </c>
      <c r="B156" s="347">
        <v>130</v>
      </c>
      <c r="C156" s="44">
        <v>2.57</v>
      </c>
      <c r="D156" s="44">
        <v>334.09999999999997</v>
      </c>
      <c r="E156" s="275" t="s">
        <v>712</v>
      </c>
    </row>
    <row r="157" spans="1:5" ht="24.95" customHeight="1" x14ac:dyDescent="0.2">
      <c r="A157" s="346" t="s">
        <v>713</v>
      </c>
      <c r="B157" s="347">
        <v>130</v>
      </c>
      <c r="C157" s="44">
        <v>3.6</v>
      </c>
      <c r="D157" s="44">
        <v>468</v>
      </c>
      <c r="E157" s="275" t="s">
        <v>714</v>
      </c>
    </row>
    <row r="158" spans="1:5" ht="30" x14ac:dyDescent="0.2">
      <c r="A158" s="346" t="s">
        <v>59</v>
      </c>
      <c r="B158" s="347">
        <v>25</v>
      </c>
      <c r="C158" s="44">
        <v>5.09</v>
      </c>
      <c r="D158" s="44">
        <v>127.25</v>
      </c>
      <c r="E158" s="275" t="s">
        <v>466</v>
      </c>
    </row>
    <row r="159" spans="1:5" ht="20.25" customHeight="1" x14ac:dyDescent="0.2">
      <c r="A159" s="346" t="s">
        <v>66</v>
      </c>
      <c r="B159" s="347">
        <v>60</v>
      </c>
      <c r="C159" s="44">
        <v>3.41</v>
      </c>
      <c r="D159" s="44">
        <v>204.60000000000002</v>
      </c>
      <c r="E159" s="533" t="s">
        <v>715</v>
      </c>
    </row>
    <row r="160" spans="1:5" ht="20.25" customHeight="1" x14ac:dyDescent="0.2">
      <c r="A160" s="346" t="s">
        <v>716</v>
      </c>
      <c r="B160" s="347">
        <v>60</v>
      </c>
      <c r="C160" s="44">
        <v>4.59</v>
      </c>
      <c r="D160" s="44">
        <v>275.39999999999998</v>
      </c>
      <c r="E160" s="534"/>
    </row>
    <row r="161" spans="1:5" ht="28.5" x14ac:dyDescent="0.2">
      <c r="A161" s="346" t="s">
        <v>717</v>
      </c>
      <c r="B161" s="347">
        <v>25</v>
      </c>
      <c r="C161" s="44">
        <v>4.2300000000000004</v>
      </c>
      <c r="D161" s="44">
        <v>105.75000000000001</v>
      </c>
      <c r="E161" s="275" t="s">
        <v>111</v>
      </c>
    </row>
    <row r="162" spans="1:5" ht="42.75" x14ac:dyDescent="0.2">
      <c r="A162" s="45" t="s">
        <v>55</v>
      </c>
      <c r="B162" s="348">
        <v>7</v>
      </c>
      <c r="C162" s="44">
        <v>11.72</v>
      </c>
      <c r="D162" s="44">
        <v>82.04</v>
      </c>
      <c r="E162" s="328" t="s">
        <v>718</v>
      </c>
    </row>
    <row r="163" spans="1:5" ht="42.75" x14ac:dyDescent="0.2">
      <c r="A163" s="45" t="s">
        <v>136</v>
      </c>
      <c r="B163" s="348">
        <v>7</v>
      </c>
      <c r="C163" s="44">
        <v>71.349999999999994</v>
      </c>
      <c r="D163" s="44">
        <v>499.44999999999993</v>
      </c>
      <c r="E163" s="276" t="s">
        <v>719</v>
      </c>
    </row>
    <row r="164" spans="1:5" ht="28.5" x14ac:dyDescent="0.2">
      <c r="A164" s="45" t="s">
        <v>112</v>
      </c>
      <c r="B164" s="348">
        <v>40</v>
      </c>
      <c r="C164" s="44">
        <v>8.48</v>
      </c>
      <c r="D164" s="44">
        <v>339.20000000000005</v>
      </c>
      <c r="E164" s="276" t="s">
        <v>720</v>
      </c>
    </row>
    <row r="165" spans="1:5" ht="28.5" x14ac:dyDescent="0.2">
      <c r="A165" s="45" t="s">
        <v>113</v>
      </c>
      <c r="B165" s="348">
        <v>40</v>
      </c>
      <c r="C165" s="44">
        <v>8.6</v>
      </c>
      <c r="D165" s="44">
        <v>344</v>
      </c>
      <c r="E165" s="276" t="s">
        <v>467</v>
      </c>
    </row>
    <row r="166" spans="1:5" ht="20.25" customHeight="1" x14ac:dyDescent="0.2">
      <c r="A166" s="45" t="s">
        <v>468</v>
      </c>
      <c r="B166" s="348">
        <v>20</v>
      </c>
      <c r="C166" s="44">
        <v>72</v>
      </c>
      <c r="D166" s="44">
        <v>1440</v>
      </c>
      <c r="E166" s="276" t="s">
        <v>469</v>
      </c>
    </row>
    <row r="167" spans="1:5" ht="20.25" customHeight="1" x14ac:dyDescent="0.2">
      <c r="A167" s="45" t="s">
        <v>470</v>
      </c>
      <c r="B167" s="348">
        <v>20</v>
      </c>
      <c r="C167" s="44">
        <v>69</v>
      </c>
      <c r="D167" s="44">
        <v>1380</v>
      </c>
      <c r="E167" s="276" t="s">
        <v>469</v>
      </c>
    </row>
    <row r="168" spans="1:5" ht="15" customHeight="1" x14ac:dyDescent="0.2">
      <c r="A168" s="530" t="s">
        <v>721</v>
      </c>
      <c r="B168" s="531"/>
      <c r="C168" s="531"/>
      <c r="D168" s="531"/>
      <c r="E168" s="532"/>
    </row>
    <row r="169" spans="1:5" ht="30" customHeight="1" x14ac:dyDescent="0.2">
      <c r="A169" s="340"/>
      <c r="B169" s="341"/>
      <c r="C169" s="342"/>
      <c r="E169" s="343"/>
    </row>
    <row r="170" spans="1:5" ht="30" customHeight="1" x14ac:dyDescent="0.2">
      <c r="A170" s="349" t="s">
        <v>114</v>
      </c>
      <c r="B170" s="350" t="s">
        <v>70</v>
      </c>
      <c r="C170" s="351" t="s">
        <v>424</v>
      </c>
      <c r="D170" s="350" t="s">
        <v>71</v>
      </c>
      <c r="E170" s="350" t="s">
        <v>653</v>
      </c>
    </row>
    <row r="171" spans="1:5" ht="24.95" customHeight="1" x14ac:dyDescent="0.2">
      <c r="A171" s="45" t="s">
        <v>471</v>
      </c>
      <c r="B171" s="352" t="s">
        <v>722</v>
      </c>
      <c r="C171" s="353">
        <v>5.88</v>
      </c>
      <c r="D171" s="353" t="s">
        <v>723</v>
      </c>
      <c r="E171" s="354" t="s">
        <v>724</v>
      </c>
    </row>
    <row r="172" spans="1:5" ht="24.95" customHeight="1" x14ac:dyDescent="0.2">
      <c r="A172" s="45" t="s">
        <v>53</v>
      </c>
      <c r="B172" s="352" t="s">
        <v>89</v>
      </c>
      <c r="C172" s="353">
        <v>8.3800000000000008</v>
      </c>
      <c r="D172" s="353" t="s">
        <v>725</v>
      </c>
      <c r="E172" s="354" t="s">
        <v>726</v>
      </c>
    </row>
    <row r="173" spans="1:5" ht="42.75" x14ac:dyDescent="0.2">
      <c r="A173" s="45" t="s">
        <v>56</v>
      </c>
      <c r="B173" s="355">
        <v>30</v>
      </c>
      <c r="C173" s="353">
        <v>4.01</v>
      </c>
      <c r="D173" s="353">
        <v>120.3</v>
      </c>
      <c r="E173" s="354" t="s">
        <v>727</v>
      </c>
    </row>
    <row r="174" spans="1:5" ht="24.95" customHeight="1" x14ac:dyDescent="0.2">
      <c r="A174" s="45" t="s">
        <v>58</v>
      </c>
      <c r="B174" s="355">
        <v>70</v>
      </c>
      <c r="C174" s="353">
        <v>4.07</v>
      </c>
      <c r="D174" s="353">
        <v>284.90000000000003</v>
      </c>
      <c r="E174" s="354" t="s">
        <v>728</v>
      </c>
    </row>
    <row r="175" spans="1:5" ht="28.5" x14ac:dyDescent="0.2">
      <c r="A175" s="45" t="s">
        <v>472</v>
      </c>
      <c r="B175" s="355">
        <v>20</v>
      </c>
      <c r="C175" s="353">
        <v>4.54</v>
      </c>
      <c r="D175" s="353">
        <v>90.8</v>
      </c>
      <c r="E175" s="354" t="s">
        <v>729</v>
      </c>
    </row>
    <row r="176" spans="1:5" ht="24.95" customHeight="1" x14ac:dyDescent="0.2">
      <c r="A176" s="45" t="s">
        <v>61</v>
      </c>
      <c r="B176" s="352" t="s">
        <v>98</v>
      </c>
      <c r="C176" s="353">
        <v>4.3099999999999996</v>
      </c>
      <c r="D176" s="353" t="s">
        <v>730</v>
      </c>
      <c r="E176" s="356" t="s">
        <v>731</v>
      </c>
    </row>
    <row r="177" spans="1:5" ht="28.5" x14ac:dyDescent="0.2">
      <c r="A177" s="45" t="s">
        <v>732</v>
      </c>
      <c r="B177" s="352" t="s">
        <v>733</v>
      </c>
      <c r="C177" s="353">
        <v>6.27</v>
      </c>
      <c r="D177" s="353" t="s">
        <v>734</v>
      </c>
      <c r="E177" s="354" t="s">
        <v>735</v>
      </c>
    </row>
    <row r="178" spans="1:5" ht="28.5" x14ac:dyDescent="0.2">
      <c r="A178" s="45" t="s">
        <v>62</v>
      </c>
      <c r="B178" s="352" t="s">
        <v>115</v>
      </c>
      <c r="C178" s="353">
        <v>3.72</v>
      </c>
      <c r="D178" s="353" t="s">
        <v>736</v>
      </c>
      <c r="E178" s="354" t="s">
        <v>737</v>
      </c>
    </row>
    <row r="179" spans="1:5" ht="24.95" customHeight="1" x14ac:dyDescent="0.2">
      <c r="A179" s="45" t="s">
        <v>63</v>
      </c>
      <c r="B179" s="355">
        <v>60</v>
      </c>
      <c r="C179" s="353">
        <v>5.14</v>
      </c>
      <c r="D179" s="353">
        <v>308.39999999999998</v>
      </c>
      <c r="E179" s="354" t="s">
        <v>738</v>
      </c>
    </row>
    <row r="180" spans="1:5" ht="28.5" x14ac:dyDescent="0.2">
      <c r="A180" s="45" t="s">
        <v>64</v>
      </c>
      <c r="B180" s="355">
        <v>100</v>
      </c>
      <c r="C180" s="353">
        <v>2.2999999999999998</v>
      </c>
      <c r="D180" s="353">
        <v>229.99999999999997</v>
      </c>
      <c r="E180" s="354" t="s">
        <v>739</v>
      </c>
    </row>
    <row r="181" spans="1:5" ht="28.5" x14ac:dyDescent="0.2">
      <c r="A181" s="45" t="s">
        <v>137</v>
      </c>
      <c r="B181" s="355">
        <v>60</v>
      </c>
      <c r="C181" s="353">
        <v>2.84</v>
      </c>
      <c r="D181" s="353">
        <v>170.39999999999998</v>
      </c>
      <c r="E181" s="354" t="s">
        <v>740</v>
      </c>
    </row>
    <row r="182" spans="1:5" ht="24.95" customHeight="1" x14ac:dyDescent="0.2">
      <c r="A182" s="45" t="s">
        <v>65</v>
      </c>
      <c r="B182" s="352" t="s">
        <v>741</v>
      </c>
      <c r="C182" s="353">
        <v>2.73</v>
      </c>
      <c r="D182" s="353" t="s">
        <v>742</v>
      </c>
      <c r="E182" s="354" t="s">
        <v>743</v>
      </c>
    </row>
    <row r="183" spans="1:5" ht="24.95" customHeight="1" x14ac:dyDescent="0.2">
      <c r="A183" s="45" t="s">
        <v>473</v>
      </c>
      <c r="B183" s="355">
        <v>20</v>
      </c>
      <c r="C183" s="353">
        <v>4.5199999999999996</v>
      </c>
      <c r="D183" s="353">
        <v>90.399999999999991</v>
      </c>
      <c r="E183" s="354" t="s">
        <v>744</v>
      </c>
    </row>
    <row r="184" spans="1:5" ht="28.5" x14ac:dyDescent="0.2">
      <c r="A184" s="45" t="s">
        <v>745</v>
      </c>
      <c r="B184" s="355">
        <v>45</v>
      </c>
      <c r="C184" s="353">
        <v>5.26</v>
      </c>
      <c r="D184" s="353">
        <v>236.7</v>
      </c>
      <c r="E184" s="354" t="s">
        <v>746</v>
      </c>
    </row>
    <row r="185" spans="1:5" ht="24.95" customHeight="1" x14ac:dyDescent="0.2">
      <c r="A185" s="45" t="s">
        <v>747</v>
      </c>
      <c r="B185" s="355">
        <v>20</v>
      </c>
      <c r="C185" s="353">
        <v>64.41</v>
      </c>
      <c r="D185" s="353">
        <v>1288.1999999999998</v>
      </c>
      <c r="E185" s="354" t="s">
        <v>748</v>
      </c>
    </row>
    <row r="186" spans="1:5" ht="28.5" x14ac:dyDescent="0.2">
      <c r="A186" s="45" t="s">
        <v>749</v>
      </c>
      <c r="B186" s="355">
        <v>20</v>
      </c>
      <c r="C186" s="353">
        <v>54.38</v>
      </c>
      <c r="D186" s="353">
        <v>1087.6000000000001</v>
      </c>
      <c r="E186" s="354" t="s">
        <v>750</v>
      </c>
    </row>
    <row r="187" spans="1:5" ht="24.95" customHeight="1" x14ac:dyDescent="0.2">
      <c r="A187" s="45" t="s">
        <v>67</v>
      </c>
      <c r="B187" s="352">
        <v>15</v>
      </c>
      <c r="C187" s="353">
        <v>5.4</v>
      </c>
      <c r="D187" s="353">
        <v>81</v>
      </c>
      <c r="E187" s="354" t="s">
        <v>751</v>
      </c>
    </row>
    <row r="188" spans="1:5" ht="24.95" customHeight="1" x14ac:dyDescent="0.2">
      <c r="A188" s="45" t="s">
        <v>68</v>
      </c>
      <c r="B188" s="352">
        <v>12</v>
      </c>
      <c r="C188" s="353">
        <v>5.61</v>
      </c>
      <c r="D188" s="353">
        <v>67.320000000000007</v>
      </c>
      <c r="E188" s="356" t="s">
        <v>752</v>
      </c>
    </row>
    <row r="189" spans="1:5" ht="24.95" customHeight="1" x14ac:dyDescent="0.2">
      <c r="A189" s="45" t="s">
        <v>69</v>
      </c>
      <c r="B189" s="352" t="s">
        <v>95</v>
      </c>
      <c r="C189" s="353">
        <v>3.66</v>
      </c>
      <c r="D189" s="353" t="s">
        <v>753</v>
      </c>
      <c r="E189" s="354" t="s">
        <v>754</v>
      </c>
    </row>
    <row r="190" spans="1:5" ht="30" customHeight="1" x14ac:dyDescent="0.2">
      <c r="A190" s="357" t="s">
        <v>755</v>
      </c>
      <c r="B190" s="358" t="s">
        <v>70</v>
      </c>
      <c r="C190" s="359" t="s">
        <v>424</v>
      </c>
      <c r="D190" s="358" t="s">
        <v>71</v>
      </c>
      <c r="E190" s="358" t="s">
        <v>653</v>
      </c>
    </row>
    <row r="191" spans="1:5" ht="20.25" customHeight="1" x14ac:dyDescent="0.2">
      <c r="A191" s="45" t="s">
        <v>117</v>
      </c>
      <c r="B191" s="355">
        <v>12</v>
      </c>
      <c r="C191" s="353">
        <v>6.85</v>
      </c>
      <c r="D191" s="353">
        <v>82.199999999999989</v>
      </c>
      <c r="E191" s="356" t="s">
        <v>756</v>
      </c>
    </row>
    <row r="192" spans="1:5" ht="42.75" x14ac:dyDescent="0.2">
      <c r="A192" s="45" t="s">
        <v>474</v>
      </c>
      <c r="B192" s="355">
        <v>30</v>
      </c>
      <c r="C192" s="353">
        <v>4.4400000000000004</v>
      </c>
      <c r="D192" s="353">
        <v>133.20000000000002</v>
      </c>
      <c r="E192" s="356" t="s">
        <v>727</v>
      </c>
    </row>
    <row r="193" spans="1:5" ht="20.25" customHeight="1" x14ac:dyDescent="0.2">
      <c r="A193" s="45" t="s">
        <v>757</v>
      </c>
      <c r="B193" s="352" t="s">
        <v>722</v>
      </c>
      <c r="C193" s="353">
        <v>7.57</v>
      </c>
      <c r="D193" s="360" t="s">
        <v>758</v>
      </c>
      <c r="E193" s="356" t="s">
        <v>759</v>
      </c>
    </row>
    <row r="194" spans="1:5" ht="28.5" x14ac:dyDescent="0.2">
      <c r="A194" s="45" t="s">
        <v>760</v>
      </c>
      <c r="B194" s="355">
        <v>20</v>
      </c>
      <c r="C194" s="353">
        <v>5.12</v>
      </c>
      <c r="D194" s="353">
        <v>102.4</v>
      </c>
      <c r="E194" s="356" t="s">
        <v>729</v>
      </c>
    </row>
    <row r="195" spans="1:5" ht="20.25" customHeight="1" x14ac:dyDescent="0.2">
      <c r="A195" s="45" t="s">
        <v>475</v>
      </c>
      <c r="B195" s="352" t="s">
        <v>98</v>
      </c>
      <c r="C195" s="353">
        <v>4.8600000000000003</v>
      </c>
      <c r="D195" s="353" t="s">
        <v>761</v>
      </c>
      <c r="E195" s="356" t="s">
        <v>762</v>
      </c>
    </row>
    <row r="196" spans="1:5" ht="28.5" x14ac:dyDescent="0.2">
      <c r="A196" s="45" t="s">
        <v>476</v>
      </c>
      <c r="B196" s="355">
        <v>20</v>
      </c>
      <c r="C196" s="353">
        <v>4.12</v>
      </c>
      <c r="D196" s="353">
        <v>82.4</v>
      </c>
      <c r="E196" s="356" t="s">
        <v>763</v>
      </c>
    </row>
    <row r="197" spans="1:5" ht="28.5" x14ac:dyDescent="0.2">
      <c r="A197" s="45" t="s">
        <v>477</v>
      </c>
      <c r="B197" s="355">
        <v>60</v>
      </c>
      <c r="C197" s="353">
        <v>3.03</v>
      </c>
      <c r="D197" s="353">
        <v>181.79999999999998</v>
      </c>
      <c r="E197" s="356" t="s">
        <v>740</v>
      </c>
    </row>
    <row r="198" spans="1:5" ht="28.5" x14ac:dyDescent="0.2">
      <c r="A198" s="45" t="s">
        <v>478</v>
      </c>
      <c r="B198" s="355">
        <v>100</v>
      </c>
      <c r="C198" s="353">
        <v>1.81</v>
      </c>
      <c r="D198" s="353">
        <v>181</v>
      </c>
      <c r="E198" s="356" t="s">
        <v>764</v>
      </c>
    </row>
    <row r="199" spans="1:5" ht="15.75" x14ac:dyDescent="0.2">
      <c r="A199" s="361" t="s">
        <v>765</v>
      </c>
      <c r="B199" s="362" t="s">
        <v>766</v>
      </c>
      <c r="C199" s="362" t="s">
        <v>767</v>
      </c>
      <c r="D199" s="358" t="s">
        <v>71</v>
      </c>
      <c r="E199" s="363" t="s">
        <v>768</v>
      </c>
    </row>
    <row r="200" spans="1:5" ht="28.5" x14ac:dyDescent="0.2">
      <c r="A200" s="45" t="s">
        <v>769</v>
      </c>
      <c r="B200" s="364" t="s">
        <v>770</v>
      </c>
      <c r="C200" s="353">
        <v>21.6</v>
      </c>
      <c r="D200" s="353">
        <v>21.599999999999998</v>
      </c>
      <c r="E200" s="365" t="s">
        <v>771</v>
      </c>
    </row>
    <row r="201" spans="1:5" ht="30" customHeight="1" x14ac:dyDescent="0.2">
      <c r="A201" s="340"/>
      <c r="B201" s="341"/>
      <c r="C201" s="342"/>
      <c r="D201" s="366"/>
      <c r="E201" s="343"/>
    </row>
    <row r="202" spans="1:5" ht="30" customHeight="1" x14ac:dyDescent="0.2">
      <c r="A202" s="349" t="s">
        <v>495</v>
      </c>
      <c r="B202" s="47" t="s">
        <v>70</v>
      </c>
      <c r="C202" s="277" t="s">
        <v>424</v>
      </c>
      <c r="D202" s="278" t="s">
        <v>71</v>
      </c>
      <c r="E202" s="47" t="s">
        <v>772</v>
      </c>
    </row>
    <row r="203" spans="1:5" ht="72.75" x14ac:dyDescent="0.2">
      <c r="A203" s="367" t="s">
        <v>773</v>
      </c>
      <c r="B203" s="368">
        <v>20</v>
      </c>
      <c r="C203" s="48">
        <v>39</v>
      </c>
      <c r="D203" s="331">
        <v>780</v>
      </c>
      <c r="E203" s="110" t="s">
        <v>496</v>
      </c>
    </row>
    <row r="204" spans="1:5" ht="158.25" x14ac:dyDescent="0.2">
      <c r="A204" s="367" t="s">
        <v>774</v>
      </c>
      <c r="B204" s="368">
        <v>20</v>
      </c>
      <c r="C204" s="48">
        <v>59</v>
      </c>
      <c r="D204" s="331">
        <v>1180</v>
      </c>
      <c r="E204" s="110" t="s">
        <v>775</v>
      </c>
    </row>
    <row r="205" spans="1:5" ht="144" x14ac:dyDescent="0.2">
      <c r="A205" s="367" t="s">
        <v>776</v>
      </c>
      <c r="B205" s="368">
        <v>20</v>
      </c>
      <c r="C205" s="48">
        <v>69</v>
      </c>
      <c r="D205" s="331">
        <v>1380</v>
      </c>
      <c r="E205" s="110" t="s">
        <v>777</v>
      </c>
    </row>
    <row r="206" spans="1:5" ht="15" x14ac:dyDescent="0.2">
      <c r="A206" s="340"/>
      <c r="B206" s="341"/>
      <c r="C206" s="342"/>
      <c r="E206" s="343"/>
    </row>
    <row r="207" spans="1:5" x14ac:dyDescent="0.2">
      <c r="A207" s="535" t="s">
        <v>778</v>
      </c>
      <c r="B207" s="535"/>
      <c r="C207" s="535"/>
      <c r="D207" s="535"/>
      <c r="E207" s="535"/>
    </row>
    <row r="208" spans="1:5" ht="15.75" x14ac:dyDescent="0.25">
      <c r="A208" s="39" t="s">
        <v>779</v>
      </c>
      <c r="B208" s="49"/>
      <c r="C208" s="39"/>
      <c r="D208" s="55"/>
      <c r="E208" s="39"/>
    </row>
    <row r="209" spans="1:68" ht="15" x14ac:dyDescent="0.2">
      <c r="A209" s="39" t="s">
        <v>479</v>
      </c>
      <c r="B209" s="49"/>
      <c r="C209" s="39"/>
      <c r="D209" s="55"/>
      <c r="E209" s="39"/>
    </row>
    <row r="210" spans="1:68" x14ac:dyDescent="0.2">
      <c r="A210" s="529" t="s">
        <v>118</v>
      </c>
      <c r="B210" s="529"/>
      <c r="C210" s="529"/>
      <c r="D210" s="529"/>
      <c r="E210" s="529"/>
    </row>
    <row r="211" spans="1:68" ht="15.75" x14ac:dyDescent="0.25">
      <c r="A211" s="40" t="s">
        <v>780</v>
      </c>
      <c r="B211" s="49"/>
      <c r="C211" s="50"/>
      <c r="D211" s="56"/>
      <c r="E211" s="39"/>
    </row>
    <row r="212" spans="1:68" ht="15" x14ac:dyDescent="0.2">
      <c r="A212" s="340"/>
      <c r="B212" s="341"/>
      <c r="C212" s="342"/>
      <c r="E212" s="343"/>
    </row>
    <row r="213" spans="1:68" ht="15" x14ac:dyDescent="0.2">
      <c r="A213" s="340"/>
      <c r="B213" s="341"/>
      <c r="C213" s="342"/>
      <c r="E213" s="343"/>
    </row>
    <row r="214" spans="1:68" ht="15" x14ac:dyDescent="0.2">
      <c r="A214" s="369"/>
      <c r="B214" s="341"/>
      <c r="C214" s="342"/>
      <c r="D214" s="370"/>
      <c r="E214" s="371"/>
      <c r="F214" s="370"/>
      <c r="G214" s="370"/>
      <c r="H214" s="370"/>
      <c r="I214" s="370"/>
      <c r="J214" s="370"/>
      <c r="K214" s="370"/>
      <c r="L214" s="370"/>
      <c r="M214" s="370"/>
      <c r="N214" s="370"/>
      <c r="O214" s="370"/>
      <c r="P214" s="370"/>
      <c r="Q214" s="370"/>
      <c r="R214" s="370"/>
      <c r="S214" s="370"/>
      <c r="T214" s="370"/>
      <c r="U214" s="370"/>
      <c r="V214" s="370"/>
      <c r="W214" s="370"/>
      <c r="X214" s="370"/>
      <c r="Y214" s="370"/>
      <c r="Z214" s="370"/>
      <c r="AA214" s="370"/>
      <c r="AB214" s="370"/>
      <c r="AC214" s="370"/>
      <c r="AD214" s="370"/>
      <c r="AE214" s="370"/>
      <c r="AF214" s="370"/>
      <c r="AG214" s="370"/>
      <c r="AH214" s="370"/>
      <c r="AI214" s="370"/>
      <c r="AJ214" s="370"/>
      <c r="AK214" s="370"/>
      <c r="AL214" s="370"/>
      <c r="AM214" s="370"/>
      <c r="AN214" s="370"/>
      <c r="AO214" s="370"/>
      <c r="AP214" s="370"/>
      <c r="AQ214" s="370"/>
      <c r="AR214" s="370"/>
      <c r="AS214" s="370"/>
      <c r="AT214" s="370"/>
      <c r="AU214" s="370"/>
      <c r="AV214" s="370"/>
      <c r="AW214" s="370"/>
      <c r="AX214" s="370"/>
      <c r="AY214" s="370"/>
      <c r="AZ214" s="370"/>
      <c r="BA214" s="370"/>
      <c r="BB214" s="370"/>
      <c r="BC214" s="370"/>
      <c r="BD214" s="370"/>
      <c r="BE214" s="370"/>
      <c r="BF214" s="370"/>
      <c r="BG214" s="370"/>
      <c r="BH214" s="370"/>
      <c r="BI214" s="370"/>
      <c r="BJ214" s="370"/>
      <c r="BK214" s="370"/>
      <c r="BL214" s="370"/>
      <c r="BM214" s="370"/>
      <c r="BN214" s="370"/>
      <c r="BO214" s="370"/>
      <c r="BP214" s="370"/>
    </row>
    <row r="215" spans="1:68" ht="15" x14ac:dyDescent="0.2">
      <c r="A215" s="369"/>
      <c r="B215" s="341"/>
      <c r="C215" s="342"/>
      <c r="D215" s="370"/>
      <c r="E215" s="371"/>
      <c r="F215" s="370"/>
      <c r="G215" s="370"/>
      <c r="H215" s="370"/>
      <c r="I215" s="370"/>
      <c r="J215" s="370"/>
      <c r="K215" s="370"/>
      <c r="L215" s="370"/>
      <c r="M215" s="370"/>
      <c r="N215" s="370"/>
      <c r="O215" s="370"/>
      <c r="P215" s="370"/>
      <c r="Q215" s="370"/>
      <c r="R215" s="370"/>
      <c r="S215" s="370"/>
      <c r="T215" s="370"/>
      <c r="U215" s="370"/>
      <c r="V215" s="370"/>
      <c r="W215" s="370"/>
      <c r="X215" s="370"/>
      <c r="Y215" s="370"/>
      <c r="Z215" s="370"/>
      <c r="AA215" s="370"/>
      <c r="AB215" s="370"/>
      <c r="AC215" s="370"/>
      <c r="AD215" s="370"/>
      <c r="AE215" s="370"/>
      <c r="AF215" s="370"/>
      <c r="AG215" s="370"/>
      <c r="AH215" s="370"/>
      <c r="AI215" s="370"/>
      <c r="AJ215" s="370"/>
      <c r="AK215" s="370"/>
      <c r="AL215" s="370"/>
      <c r="AM215" s="370"/>
      <c r="AN215" s="370"/>
      <c r="AO215" s="370"/>
      <c r="AP215" s="370"/>
      <c r="AQ215" s="370"/>
      <c r="AR215" s="370"/>
      <c r="AS215" s="370"/>
      <c r="AT215" s="370"/>
      <c r="AU215" s="370"/>
      <c r="AV215" s="370"/>
      <c r="AW215" s="370"/>
      <c r="AX215" s="370"/>
      <c r="AY215" s="370"/>
      <c r="AZ215" s="370"/>
      <c r="BA215" s="370"/>
      <c r="BB215" s="370"/>
      <c r="BC215" s="370"/>
      <c r="BD215" s="370"/>
      <c r="BE215" s="370"/>
      <c r="BF215" s="370"/>
      <c r="BG215" s="370"/>
      <c r="BH215" s="370"/>
      <c r="BI215" s="370"/>
      <c r="BJ215" s="370"/>
      <c r="BK215" s="370"/>
      <c r="BL215" s="370"/>
      <c r="BM215" s="370"/>
      <c r="BN215" s="370"/>
      <c r="BO215" s="370"/>
      <c r="BP215" s="370"/>
    </row>
    <row r="216" spans="1:68" ht="15" x14ac:dyDescent="0.2">
      <c r="A216" s="369"/>
      <c r="B216" s="341"/>
      <c r="C216" s="342"/>
      <c r="D216" s="370"/>
      <c r="E216" s="371"/>
      <c r="F216" s="370"/>
      <c r="G216" s="370"/>
      <c r="H216" s="370"/>
      <c r="I216" s="370"/>
      <c r="J216" s="370"/>
      <c r="K216" s="370"/>
      <c r="L216" s="370"/>
      <c r="M216" s="370"/>
      <c r="N216" s="370"/>
      <c r="O216" s="370"/>
      <c r="P216" s="370"/>
      <c r="Q216" s="370"/>
      <c r="R216" s="370"/>
      <c r="S216" s="370"/>
      <c r="T216" s="370"/>
      <c r="U216" s="370"/>
      <c r="V216" s="370"/>
      <c r="W216" s="370"/>
      <c r="X216" s="370"/>
      <c r="Y216" s="370"/>
      <c r="Z216" s="370"/>
      <c r="AA216" s="370"/>
      <c r="AB216" s="370"/>
      <c r="AC216" s="370"/>
      <c r="AD216" s="370"/>
      <c r="AE216" s="370"/>
      <c r="AF216" s="370"/>
      <c r="AG216" s="370"/>
      <c r="AH216" s="370"/>
      <c r="AI216" s="370"/>
      <c r="AJ216" s="370"/>
      <c r="AK216" s="370"/>
      <c r="AL216" s="370"/>
      <c r="AM216" s="370"/>
      <c r="AN216" s="370"/>
      <c r="AO216" s="370"/>
      <c r="AP216" s="370"/>
      <c r="AQ216" s="370"/>
      <c r="AR216" s="370"/>
      <c r="AS216" s="370"/>
      <c r="AT216" s="370"/>
      <c r="AU216" s="370"/>
      <c r="AV216" s="370"/>
      <c r="AW216" s="370"/>
      <c r="AX216" s="370"/>
      <c r="AY216" s="370"/>
      <c r="AZ216" s="370"/>
      <c r="BA216" s="370"/>
      <c r="BB216" s="370"/>
      <c r="BC216" s="370"/>
      <c r="BD216" s="370"/>
      <c r="BE216" s="370"/>
      <c r="BF216" s="370"/>
      <c r="BG216" s="370"/>
      <c r="BH216" s="370"/>
      <c r="BI216" s="370"/>
      <c r="BJ216" s="370"/>
      <c r="BK216" s="370"/>
      <c r="BL216" s="370"/>
      <c r="BM216" s="370"/>
      <c r="BN216" s="370"/>
      <c r="BO216" s="370"/>
      <c r="BP216" s="370"/>
    </row>
    <row r="217" spans="1:68" x14ac:dyDescent="0.2">
      <c r="A217" s="39"/>
      <c r="B217" s="39"/>
      <c r="C217" s="39"/>
      <c r="D217" s="39"/>
      <c r="E217" s="39"/>
      <c r="F217" s="370"/>
      <c r="G217" s="370"/>
      <c r="H217" s="370"/>
      <c r="I217" s="370"/>
      <c r="J217" s="370"/>
      <c r="K217" s="370"/>
      <c r="L217" s="370"/>
      <c r="M217" s="370"/>
      <c r="N217" s="370"/>
      <c r="O217" s="370"/>
      <c r="P217" s="370"/>
      <c r="Q217" s="370"/>
      <c r="R217" s="370"/>
      <c r="S217" s="370"/>
      <c r="T217" s="370"/>
      <c r="U217" s="370"/>
      <c r="V217" s="370"/>
      <c r="W217" s="370"/>
      <c r="X217" s="370"/>
      <c r="Y217" s="370"/>
      <c r="Z217" s="370"/>
      <c r="AA217" s="370"/>
      <c r="AB217" s="370"/>
      <c r="AC217" s="370"/>
      <c r="AD217" s="370"/>
      <c r="AE217" s="370"/>
      <c r="AF217" s="370"/>
      <c r="AG217" s="370"/>
      <c r="AH217" s="370"/>
      <c r="AI217" s="370"/>
      <c r="AJ217" s="370"/>
      <c r="AK217" s="370"/>
      <c r="AL217" s="370"/>
      <c r="AM217" s="370"/>
      <c r="AN217" s="370"/>
      <c r="AO217" s="370"/>
      <c r="AP217" s="370"/>
      <c r="AQ217" s="370"/>
      <c r="AR217" s="370"/>
      <c r="AS217" s="370"/>
      <c r="AT217" s="370"/>
      <c r="AU217" s="370"/>
      <c r="AV217" s="370"/>
      <c r="AW217" s="370"/>
      <c r="AX217" s="370"/>
      <c r="AY217" s="370"/>
      <c r="AZ217" s="370"/>
      <c r="BA217" s="370"/>
      <c r="BB217" s="370"/>
      <c r="BC217" s="370"/>
      <c r="BD217" s="370"/>
      <c r="BE217" s="370"/>
      <c r="BF217" s="370"/>
      <c r="BG217" s="370"/>
      <c r="BH217" s="370"/>
      <c r="BI217" s="370"/>
      <c r="BJ217" s="370"/>
      <c r="BK217" s="370"/>
      <c r="BL217" s="370"/>
      <c r="BM217" s="370"/>
      <c r="BN217" s="370"/>
      <c r="BO217" s="370"/>
      <c r="BP217" s="370"/>
    </row>
    <row r="218" spans="1:68" ht="15" x14ac:dyDescent="0.2">
      <c r="A218" s="40"/>
      <c r="B218" s="49"/>
      <c r="C218" s="50"/>
      <c r="D218" s="56"/>
      <c r="E218" s="39"/>
      <c r="F218" s="370"/>
      <c r="G218" s="370"/>
      <c r="H218" s="370"/>
      <c r="I218" s="370"/>
      <c r="J218" s="370"/>
      <c r="K218" s="370"/>
      <c r="L218" s="370"/>
      <c r="M218" s="370"/>
      <c r="N218" s="370"/>
      <c r="O218" s="370"/>
      <c r="P218" s="370"/>
      <c r="Q218" s="370"/>
      <c r="R218" s="370"/>
      <c r="S218" s="370"/>
      <c r="T218" s="370"/>
      <c r="U218" s="370"/>
      <c r="V218" s="370"/>
      <c r="W218" s="370"/>
      <c r="X218" s="370"/>
      <c r="Y218" s="370"/>
      <c r="Z218" s="370"/>
      <c r="AA218" s="370"/>
      <c r="AB218" s="370"/>
      <c r="AC218" s="370"/>
      <c r="AD218" s="370"/>
      <c r="AE218" s="370"/>
      <c r="AF218" s="370"/>
      <c r="AG218" s="370"/>
      <c r="AH218" s="370"/>
      <c r="AI218" s="370"/>
      <c r="AJ218" s="370"/>
      <c r="AK218" s="370"/>
      <c r="AL218" s="370"/>
      <c r="AM218" s="370"/>
      <c r="AN218" s="370"/>
      <c r="AO218" s="370"/>
      <c r="AP218" s="370"/>
      <c r="AQ218" s="370"/>
      <c r="AR218" s="370"/>
      <c r="AS218" s="370"/>
      <c r="AT218" s="370"/>
      <c r="AU218" s="370"/>
      <c r="AV218" s="370"/>
      <c r="AW218" s="370"/>
      <c r="AX218" s="370"/>
      <c r="AY218" s="370"/>
      <c r="AZ218" s="370"/>
      <c r="BA218" s="370"/>
      <c r="BB218" s="370"/>
      <c r="BC218" s="370"/>
      <c r="BD218" s="370"/>
      <c r="BE218" s="370"/>
      <c r="BF218" s="370"/>
      <c r="BG218" s="370"/>
      <c r="BH218" s="370"/>
      <c r="BI218" s="370"/>
      <c r="BJ218" s="370"/>
      <c r="BK218" s="370"/>
      <c r="BL218" s="370"/>
      <c r="BM218" s="370"/>
      <c r="BN218" s="370"/>
      <c r="BO218" s="370"/>
      <c r="BP218" s="370"/>
    </row>
    <row r="219" spans="1:68" ht="15" x14ac:dyDescent="0.2">
      <c r="A219" s="369"/>
      <c r="B219" s="341"/>
      <c r="C219" s="342"/>
      <c r="D219" s="370"/>
      <c r="E219" s="371"/>
      <c r="F219" s="370"/>
      <c r="G219" s="370"/>
      <c r="H219" s="370"/>
      <c r="I219" s="370"/>
      <c r="J219" s="370"/>
      <c r="K219" s="370"/>
      <c r="L219" s="370"/>
      <c r="M219" s="370"/>
      <c r="N219" s="370"/>
      <c r="O219" s="370"/>
      <c r="P219" s="370"/>
      <c r="Q219" s="370"/>
      <c r="R219" s="370"/>
      <c r="S219" s="370"/>
      <c r="T219" s="370"/>
      <c r="U219" s="370"/>
      <c r="V219" s="370"/>
      <c r="W219" s="370"/>
      <c r="X219" s="370"/>
      <c r="Y219" s="370"/>
      <c r="Z219" s="370"/>
      <c r="AA219" s="370"/>
      <c r="AB219" s="370"/>
      <c r="AC219" s="370"/>
      <c r="AD219" s="370"/>
      <c r="AE219" s="370"/>
      <c r="AF219" s="370"/>
      <c r="AG219" s="370"/>
      <c r="AH219" s="370"/>
      <c r="AI219" s="370"/>
      <c r="AJ219" s="370"/>
      <c r="AK219" s="370"/>
      <c r="AL219" s="370"/>
      <c r="AM219" s="370"/>
      <c r="AN219" s="370"/>
      <c r="AO219" s="370"/>
      <c r="AP219" s="370"/>
      <c r="AQ219" s="370"/>
      <c r="AR219" s="370"/>
      <c r="AS219" s="370"/>
      <c r="AT219" s="370"/>
      <c r="AU219" s="370"/>
      <c r="AV219" s="370"/>
      <c r="AW219" s="370"/>
      <c r="AX219" s="370"/>
      <c r="AY219" s="370"/>
      <c r="AZ219" s="370"/>
      <c r="BA219" s="370"/>
      <c r="BB219" s="370"/>
      <c r="BC219" s="370"/>
      <c r="BD219" s="370"/>
      <c r="BE219" s="370"/>
      <c r="BF219" s="370"/>
      <c r="BG219" s="370"/>
      <c r="BH219" s="370"/>
      <c r="BI219" s="370"/>
      <c r="BJ219" s="370"/>
      <c r="BK219" s="370"/>
      <c r="BL219" s="370"/>
      <c r="BM219" s="370"/>
      <c r="BN219" s="370"/>
      <c r="BO219" s="370"/>
      <c r="BP219" s="370"/>
    </row>
    <row r="220" spans="1:68" ht="15" x14ac:dyDescent="0.2">
      <c r="A220" s="369"/>
      <c r="B220" s="341"/>
      <c r="C220" s="342"/>
      <c r="D220" s="370"/>
      <c r="E220" s="371"/>
      <c r="F220" s="370"/>
      <c r="G220" s="370"/>
      <c r="H220" s="370"/>
      <c r="I220" s="370"/>
      <c r="J220" s="370"/>
      <c r="K220" s="370"/>
      <c r="L220" s="370"/>
      <c r="M220" s="370"/>
      <c r="N220" s="370"/>
      <c r="O220" s="370"/>
      <c r="P220" s="370"/>
      <c r="Q220" s="370"/>
      <c r="R220" s="370"/>
      <c r="S220" s="370"/>
      <c r="T220" s="370"/>
      <c r="U220" s="370"/>
      <c r="V220" s="370"/>
      <c r="W220" s="370"/>
      <c r="X220" s="370"/>
      <c r="Y220" s="370"/>
      <c r="Z220" s="370"/>
      <c r="AA220" s="370"/>
      <c r="AB220" s="370"/>
      <c r="AC220" s="370"/>
      <c r="AD220" s="370"/>
      <c r="AE220" s="370"/>
      <c r="AF220" s="370"/>
      <c r="AG220" s="370"/>
      <c r="AH220" s="370"/>
      <c r="AI220" s="370"/>
      <c r="AJ220" s="370"/>
      <c r="AK220" s="370"/>
      <c r="AL220" s="370"/>
      <c r="AM220" s="370"/>
      <c r="AN220" s="370"/>
      <c r="AO220" s="370"/>
      <c r="AP220" s="370"/>
      <c r="AQ220" s="370"/>
      <c r="AR220" s="370"/>
      <c r="AS220" s="370"/>
      <c r="AT220" s="370"/>
      <c r="AU220" s="370"/>
      <c r="AV220" s="370"/>
      <c r="AW220" s="370"/>
      <c r="AX220" s="370"/>
      <c r="AY220" s="370"/>
      <c r="AZ220" s="370"/>
      <c r="BA220" s="370"/>
      <c r="BB220" s="370"/>
      <c r="BC220" s="370"/>
      <c r="BD220" s="370"/>
      <c r="BE220" s="370"/>
      <c r="BF220" s="370"/>
      <c r="BG220" s="370"/>
      <c r="BH220" s="370"/>
      <c r="BI220" s="370"/>
      <c r="BJ220" s="370"/>
      <c r="BK220" s="370"/>
      <c r="BL220" s="370"/>
      <c r="BM220" s="370"/>
      <c r="BN220" s="370"/>
      <c r="BO220" s="370"/>
      <c r="BP220" s="370"/>
    </row>
    <row r="221" spans="1:68" ht="15" x14ac:dyDescent="0.2">
      <c r="A221" s="369"/>
      <c r="B221" s="341"/>
      <c r="C221" s="342"/>
      <c r="D221" s="370"/>
      <c r="E221" s="371"/>
      <c r="F221" s="370"/>
      <c r="G221" s="370"/>
      <c r="H221" s="370"/>
      <c r="I221" s="370"/>
      <c r="J221" s="370"/>
      <c r="K221" s="370"/>
      <c r="L221" s="370"/>
      <c r="M221" s="370"/>
      <c r="N221" s="370"/>
      <c r="O221" s="370"/>
      <c r="P221" s="370"/>
      <c r="Q221" s="370"/>
      <c r="R221" s="370"/>
      <c r="S221" s="370"/>
      <c r="T221" s="370"/>
      <c r="U221" s="370"/>
      <c r="V221" s="370"/>
      <c r="W221" s="370"/>
      <c r="X221" s="370"/>
      <c r="Y221" s="370"/>
      <c r="Z221" s="370"/>
      <c r="AA221" s="370"/>
      <c r="AB221" s="370"/>
      <c r="AC221" s="370"/>
      <c r="AD221" s="370"/>
      <c r="AE221" s="370"/>
      <c r="AF221" s="370"/>
      <c r="AG221" s="370"/>
      <c r="AH221" s="370"/>
      <c r="AI221" s="370"/>
      <c r="AJ221" s="370"/>
      <c r="AK221" s="370"/>
      <c r="AL221" s="370"/>
      <c r="AM221" s="370"/>
      <c r="AN221" s="370"/>
      <c r="AO221" s="370"/>
      <c r="AP221" s="370"/>
      <c r="AQ221" s="370"/>
      <c r="AR221" s="370"/>
      <c r="AS221" s="370"/>
      <c r="AT221" s="370"/>
      <c r="AU221" s="370"/>
      <c r="AV221" s="370"/>
      <c r="AW221" s="370"/>
      <c r="AX221" s="370"/>
      <c r="AY221" s="370"/>
      <c r="AZ221" s="370"/>
      <c r="BA221" s="370"/>
      <c r="BB221" s="370"/>
      <c r="BC221" s="370"/>
      <c r="BD221" s="370"/>
      <c r="BE221" s="370"/>
      <c r="BF221" s="370"/>
      <c r="BG221" s="370"/>
      <c r="BH221" s="370"/>
      <c r="BI221" s="370"/>
      <c r="BJ221" s="370"/>
      <c r="BK221" s="370"/>
      <c r="BL221" s="370"/>
      <c r="BM221" s="370"/>
      <c r="BN221" s="370"/>
      <c r="BO221" s="370"/>
      <c r="BP221" s="370"/>
    </row>
    <row r="222" spans="1:68" ht="15" x14ac:dyDescent="0.2">
      <c r="A222" s="369"/>
      <c r="B222" s="341"/>
      <c r="C222" s="342"/>
      <c r="D222" s="370"/>
      <c r="E222" s="371"/>
      <c r="F222" s="370"/>
      <c r="G222" s="370"/>
      <c r="H222" s="370"/>
      <c r="I222" s="370"/>
      <c r="J222" s="370"/>
      <c r="K222" s="370"/>
      <c r="L222" s="370"/>
      <c r="M222" s="370"/>
      <c r="N222" s="370"/>
      <c r="O222" s="370"/>
      <c r="P222" s="370"/>
      <c r="Q222" s="370"/>
      <c r="R222" s="370"/>
      <c r="S222" s="370"/>
      <c r="T222" s="370"/>
      <c r="U222" s="370"/>
      <c r="V222" s="370"/>
      <c r="W222" s="370"/>
      <c r="X222" s="370"/>
      <c r="Y222" s="370"/>
      <c r="Z222" s="370"/>
      <c r="AA222" s="370"/>
      <c r="AB222" s="370"/>
      <c r="AC222" s="370"/>
      <c r="AD222" s="370"/>
      <c r="AE222" s="370"/>
      <c r="AF222" s="370"/>
      <c r="AG222" s="370"/>
      <c r="AH222" s="370"/>
      <c r="AI222" s="370"/>
      <c r="AJ222" s="370"/>
      <c r="AK222" s="370"/>
      <c r="AL222" s="370"/>
      <c r="AM222" s="370"/>
      <c r="AN222" s="370"/>
      <c r="AO222" s="370"/>
      <c r="AP222" s="370"/>
      <c r="AQ222" s="370"/>
      <c r="AR222" s="370"/>
      <c r="AS222" s="370"/>
      <c r="AT222" s="370"/>
      <c r="AU222" s="370"/>
      <c r="AV222" s="370"/>
      <c r="AW222" s="370"/>
      <c r="AX222" s="370"/>
      <c r="AY222" s="370"/>
      <c r="AZ222" s="370"/>
      <c r="BA222" s="370"/>
      <c r="BB222" s="370"/>
      <c r="BC222" s="370"/>
      <c r="BD222" s="370"/>
      <c r="BE222" s="370"/>
      <c r="BF222" s="370"/>
      <c r="BG222" s="370"/>
      <c r="BH222" s="370"/>
      <c r="BI222" s="370"/>
      <c r="BJ222" s="370"/>
      <c r="BK222" s="370"/>
      <c r="BL222" s="370"/>
      <c r="BM222" s="370"/>
      <c r="BN222" s="370"/>
      <c r="BO222" s="370"/>
      <c r="BP222" s="370"/>
    </row>
    <row r="223" spans="1:68" ht="15" x14ac:dyDescent="0.2">
      <c r="A223" s="369"/>
      <c r="B223" s="341"/>
      <c r="C223" s="342"/>
      <c r="D223" s="370"/>
      <c r="E223" s="371"/>
      <c r="F223" s="370"/>
      <c r="G223" s="370"/>
      <c r="H223" s="370"/>
      <c r="I223" s="370"/>
      <c r="J223" s="370"/>
      <c r="K223" s="370"/>
      <c r="L223" s="370"/>
      <c r="M223" s="370"/>
      <c r="N223" s="370"/>
      <c r="O223" s="370"/>
      <c r="P223" s="370"/>
      <c r="Q223" s="370"/>
      <c r="R223" s="370"/>
      <c r="S223" s="370"/>
      <c r="T223" s="370"/>
      <c r="U223" s="370"/>
      <c r="V223" s="370"/>
      <c r="W223" s="370"/>
      <c r="X223" s="370"/>
      <c r="Y223" s="370"/>
      <c r="Z223" s="370"/>
      <c r="AA223" s="370"/>
      <c r="AB223" s="370"/>
      <c r="AC223" s="370"/>
      <c r="AD223" s="370"/>
      <c r="AE223" s="370"/>
      <c r="AF223" s="370"/>
      <c r="AG223" s="370"/>
      <c r="AH223" s="370"/>
      <c r="AI223" s="370"/>
      <c r="AJ223" s="370"/>
      <c r="AK223" s="370"/>
      <c r="AL223" s="370"/>
      <c r="AM223" s="370"/>
      <c r="AN223" s="370"/>
      <c r="AO223" s="370"/>
      <c r="AP223" s="370"/>
      <c r="AQ223" s="370"/>
      <c r="AR223" s="370"/>
      <c r="AS223" s="370"/>
      <c r="AT223" s="370"/>
      <c r="AU223" s="370"/>
      <c r="AV223" s="370"/>
      <c r="AW223" s="370"/>
      <c r="AX223" s="370"/>
      <c r="AY223" s="370"/>
      <c r="AZ223" s="370"/>
      <c r="BA223" s="370"/>
      <c r="BB223" s="370"/>
      <c r="BC223" s="370"/>
      <c r="BD223" s="370"/>
      <c r="BE223" s="370"/>
      <c r="BF223" s="370"/>
      <c r="BG223" s="370"/>
      <c r="BH223" s="370"/>
      <c r="BI223" s="370"/>
      <c r="BJ223" s="370"/>
      <c r="BK223" s="370"/>
      <c r="BL223" s="370"/>
      <c r="BM223" s="370"/>
      <c r="BN223" s="370"/>
      <c r="BO223" s="370"/>
      <c r="BP223" s="370"/>
    </row>
    <row r="224" spans="1:68" ht="15" x14ac:dyDescent="0.2">
      <c r="A224" s="369"/>
      <c r="B224" s="341"/>
      <c r="C224" s="342"/>
      <c r="D224" s="370"/>
      <c r="E224" s="371"/>
      <c r="F224" s="370"/>
      <c r="G224" s="370"/>
      <c r="H224" s="370"/>
      <c r="I224" s="370"/>
      <c r="J224" s="370"/>
      <c r="K224" s="370"/>
      <c r="L224" s="370"/>
      <c r="M224" s="370"/>
      <c r="N224" s="370"/>
      <c r="O224" s="370"/>
      <c r="P224" s="370"/>
      <c r="Q224" s="370"/>
      <c r="R224" s="370"/>
      <c r="S224" s="370"/>
      <c r="T224" s="370"/>
      <c r="U224" s="370"/>
      <c r="V224" s="370"/>
      <c r="W224" s="370"/>
      <c r="X224" s="370"/>
      <c r="Y224" s="370"/>
      <c r="Z224" s="370"/>
      <c r="AA224" s="370"/>
      <c r="AB224" s="370"/>
      <c r="AC224" s="370"/>
      <c r="AD224" s="370"/>
      <c r="AE224" s="370"/>
      <c r="AF224" s="370"/>
      <c r="AG224" s="370"/>
      <c r="AH224" s="370"/>
      <c r="AI224" s="370"/>
      <c r="AJ224" s="370"/>
      <c r="AK224" s="370"/>
      <c r="AL224" s="370"/>
      <c r="AM224" s="370"/>
      <c r="AN224" s="370"/>
      <c r="AO224" s="370"/>
      <c r="AP224" s="370"/>
      <c r="AQ224" s="370"/>
      <c r="AR224" s="370"/>
      <c r="AS224" s="370"/>
      <c r="AT224" s="370"/>
      <c r="AU224" s="370"/>
      <c r="AV224" s="370"/>
      <c r="AW224" s="370"/>
      <c r="AX224" s="370"/>
      <c r="AY224" s="370"/>
      <c r="AZ224" s="370"/>
      <c r="BA224" s="370"/>
      <c r="BB224" s="370"/>
      <c r="BC224" s="370"/>
      <c r="BD224" s="370"/>
      <c r="BE224" s="370"/>
      <c r="BF224" s="370"/>
      <c r="BG224" s="370"/>
      <c r="BH224" s="370"/>
      <c r="BI224" s="370"/>
      <c r="BJ224" s="370"/>
      <c r="BK224" s="370"/>
      <c r="BL224" s="370"/>
      <c r="BM224" s="370"/>
      <c r="BN224" s="370"/>
      <c r="BO224" s="370"/>
      <c r="BP224" s="370"/>
    </row>
    <row r="225" spans="1:68" ht="15" x14ac:dyDescent="0.2">
      <c r="A225" s="369"/>
      <c r="B225" s="341"/>
      <c r="C225" s="342"/>
      <c r="D225" s="370"/>
      <c r="E225" s="371"/>
      <c r="F225" s="370"/>
      <c r="G225" s="370"/>
      <c r="H225" s="370"/>
      <c r="I225" s="370"/>
      <c r="J225" s="370"/>
      <c r="K225" s="370"/>
      <c r="L225" s="370"/>
      <c r="M225" s="370"/>
      <c r="N225" s="370"/>
      <c r="O225" s="370"/>
      <c r="P225" s="370"/>
      <c r="Q225" s="370"/>
      <c r="R225" s="370"/>
      <c r="S225" s="370"/>
      <c r="T225" s="370"/>
      <c r="U225" s="370"/>
      <c r="V225" s="370"/>
      <c r="W225" s="370"/>
      <c r="X225" s="370"/>
      <c r="Y225" s="370"/>
      <c r="Z225" s="370"/>
      <c r="AA225" s="370"/>
      <c r="AB225" s="370"/>
      <c r="AC225" s="370"/>
      <c r="AD225" s="370"/>
      <c r="AE225" s="370"/>
      <c r="AF225" s="370"/>
      <c r="AG225" s="370"/>
      <c r="AH225" s="370"/>
      <c r="AI225" s="370"/>
      <c r="AJ225" s="370"/>
      <c r="AK225" s="370"/>
      <c r="AL225" s="370"/>
      <c r="AM225" s="370"/>
      <c r="AN225" s="370"/>
      <c r="AO225" s="370"/>
      <c r="AP225" s="370"/>
      <c r="AQ225" s="370"/>
      <c r="AR225" s="370"/>
      <c r="AS225" s="370"/>
      <c r="AT225" s="370"/>
      <c r="AU225" s="370"/>
      <c r="AV225" s="370"/>
      <c r="AW225" s="370"/>
      <c r="AX225" s="370"/>
      <c r="AY225" s="370"/>
      <c r="AZ225" s="370"/>
      <c r="BA225" s="370"/>
      <c r="BB225" s="370"/>
      <c r="BC225" s="370"/>
      <c r="BD225" s="370"/>
      <c r="BE225" s="370"/>
      <c r="BF225" s="370"/>
      <c r="BG225" s="370"/>
      <c r="BH225" s="370"/>
      <c r="BI225" s="370"/>
      <c r="BJ225" s="370"/>
      <c r="BK225" s="370"/>
      <c r="BL225" s="370"/>
      <c r="BM225" s="370"/>
      <c r="BN225" s="370"/>
      <c r="BO225" s="370"/>
      <c r="BP225" s="370"/>
    </row>
    <row r="226" spans="1:68" ht="15" x14ac:dyDescent="0.2">
      <c r="A226" s="369"/>
      <c r="B226" s="341"/>
      <c r="C226" s="342"/>
      <c r="D226" s="370"/>
      <c r="E226" s="371"/>
      <c r="F226" s="370"/>
      <c r="G226" s="370"/>
      <c r="H226" s="370"/>
      <c r="I226" s="370"/>
      <c r="J226" s="370"/>
      <c r="K226" s="370"/>
      <c r="L226" s="370"/>
      <c r="M226" s="370"/>
      <c r="N226" s="370"/>
      <c r="O226" s="370"/>
      <c r="P226" s="370"/>
      <c r="Q226" s="370"/>
      <c r="R226" s="370"/>
      <c r="S226" s="370"/>
      <c r="T226" s="370"/>
      <c r="U226" s="370"/>
      <c r="V226" s="370"/>
      <c r="W226" s="370"/>
      <c r="X226" s="370"/>
      <c r="Y226" s="370"/>
      <c r="Z226" s="370"/>
      <c r="AA226" s="370"/>
      <c r="AB226" s="370"/>
      <c r="AC226" s="370"/>
      <c r="AD226" s="370"/>
      <c r="AE226" s="370"/>
      <c r="AF226" s="370"/>
      <c r="AG226" s="370"/>
      <c r="AH226" s="370"/>
      <c r="AI226" s="370"/>
      <c r="AJ226" s="370"/>
      <c r="AK226" s="370"/>
      <c r="AL226" s="370"/>
      <c r="AM226" s="370"/>
      <c r="AN226" s="370"/>
      <c r="AO226" s="370"/>
      <c r="AP226" s="370"/>
      <c r="AQ226" s="370"/>
      <c r="AR226" s="370"/>
      <c r="AS226" s="370"/>
      <c r="AT226" s="370"/>
      <c r="AU226" s="370"/>
      <c r="AV226" s="370"/>
      <c r="AW226" s="370"/>
      <c r="AX226" s="370"/>
      <c r="AY226" s="370"/>
      <c r="AZ226" s="370"/>
      <c r="BA226" s="370"/>
      <c r="BB226" s="370"/>
      <c r="BC226" s="370"/>
      <c r="BD226" s="370"/>
      <c r="BE226" s="370"/>
      <c r="BF226" s="370"/>
      <c r="BG226" s="370"/>
      <c r="BH226" s="370"/>
      <c r="BI226" s="370"/>
      <c r="BJ226" s="370"/>
      <c r="BK226" s="370"/>
      <c r="BL226" s="370"/>
      <c r="BM226" s="370"/>
      <c r="BN226" s="370"/>
      <c r="BO226" s="370"/>
      <c r="BP226" s="370"/>
    </row>
    <row r="227" spans="1:68" ht="15" x14ac:dyDescent="0.2">
      <c r="A227" s="369"/>
      <c r="B227" s="341"/>
      <c r="C227" s="342"/>
      <c r="D227" s="370"/>
      <c r="E227" s="371"/>
      <c r="F227" s="370"/>
      <c r="G227" s="370"/>
      <c r="H227" s="370"/>
      <c r="I227" s="370"/>
      <c r="J227" s="370"/>
      <c r="K227" s="370"/>
      <c r="L227" s="370"/>
      <c r="M227" s="370"/>
      <c r="N227" s="370"/>
      <c r="O227" s="370"/>
      <c r="P227" s="370"/>
      <c r="Q227" s="370"/>
      <c r="R227" s="370"/>
      <c r="S227" s="370"/>
      <c r="T227" s="370"/>
      <c r="U227" s="370"/>
      <c r="V227" s="370"/>
      <c r="W227" s="370"/>
      <c r="X227" s="370"/>
      <c r="Y227" s="370"/>
      <c r="Z227" s="370"/>
      <c r="AA227" s="370"/>
      <c r="AB227" s="370"/>
      <c r="AC227" s="370"/>
      <c r="AD227" s="370"/>
      <c r="AE227" s="370"/>
      <c r="AF227" s="370"/>
      <c r="AG227" s="370"/>
      <c r="AH227" s="370"/>
      <c r="AI227" s="370"/>
      <c r="AJ227" s="370"/>
      <c r="AK227" s="370"/>
      <c r="AL227" s="370"/>
      <c r="AM227" s="370"/>
      <c r="AN227" s="370"/>
      <c r="AO227" s="370"/>
      <c r="AP227" s="370"/>
      <c r="AQ227" s="370"/>
      <c r="AR227" s="370"/>
      <c r="AS227" s="370"/>
      <c r="AT227" s="370"/>
      <c r="AU227" s="370"/>
      <c r="AV227" s="370"/>
      <c r="AW227" s="370"/>
      <c r="AX227" s="370"/>
      <c r="AY227" s="370"/>
      <c r="AZ227" s="370"/>
      <c r="BA227" s="370"/>
      <c r="BB227" s="370"/>
      <c r="BC227" s="370"/>
      <c r="BD227" s="370"/>
      <c r="BE227" s="370"/>
      <c r="BF227" s="370"/>
      <c r="BG227" s="370"/>
      <c r="BH227" s="370"/>
      <c r="BI227" s="370"/>
      <c r="BJ227" s="370"/>
      <c r="BK227" s="370"/>
      <c r="BL227" s="370"/>
      <c r="BM227" s="370"/>
      <c r="BN227" s="370"/>
      <c r="BO227" s="370"/>
      <c r="BP227" s="370"/>
    </row>
    <row r="228" spans="1:68" ht="15" x14ac:dyDescent="0.2">
      <c r="A228" s="369"/>
      <c r="B228" s="341"/>
      <c r="C228" s="342"/>
      <c r="D228" s="370"/>
      <c r="E228" s="371"/>
      <c r="F228" s="370"/>
      <c r="G228" s="370"/>
      <c r="H228" s="370"/>
      <c r="I228" s="370"/>
      <c r="J228" s="370"/>
      <c r="K228" s="370"/>
      <c r="L228" s="370"/>
      <c r="M228" s="370"/>
      <c r="N228" s="370"/>
      <c r="O228" s="370"/>
      <c r="P228" s="370"/>
      <c r="Q228" s="370"/>
      <c r="R228" s="370"/>
      <c r="S228" s="370"/>
      <c r="T228" s="370"/>
      <c r="U228" s="370"/>
      <c r="V228" s="370"/>
      <c r="W228" s="370"/>
      <c r="X228" s="370"/>
      <c r="Y228" s="370"/>
      <c r="Z228" s="370"/>
      <c r="AA228" s="370"/>
      <c r="AB228" s="370"/>
      <c r="AC228" s="370"/>
      <c r="AD228" s="370"/>
      <c r="AE228" s="370"/>
      <c r="AF228" s="370"/>
      <c r="AG228" s="370"/>
      <c r="AH228" s="370"/>
      <c r="AI228" s="370"/>
      <c r="AJ228" s="370"/>
      <c r="AK228" s="370"/>
      <c r="AL228" s="370"/>
      <c r="AM228" s="370"/>
      <c r="AN228" s="370"/>
      <c r="AO228" s="370"/>
      <c r="AP228" s="370"/>
      <c r="AQ228" s="370"/>
      <c r="AR228" s="370"/>
      <c r="AS228" s="370"/>
      <c r="AT228" s="370"/>
      <c r="AU228" s="370"/>
      <c r="AV228" s="370"/>
      <c r="AW228" s="370"/>
      <c r="AX228" s="370"/>
      <c r="AY228" s="370"/>
      <c r="AZ228" s="370"/>
      <c r="BA228" s="370"/>
      <c r="BB228" s="370"/>
      <c r="BC228" s="370"/>
      <c r="BD228" s="370"/>
      <c r="BE228" s="370"/>
      <c r="BF228" s="370"/>
      <c r="BG228" s="370"/>
      <c r="BH228" s="370"/>
      <c r="BI228" s="370"/>
      <c r="BJ228" s="370"/>
      <c r="BK228" s="370"/>
      <c r="BL228" s="370"/>
      <c r="BM228" s="370"/>
      <c r="BN228" s="370"/>
      <c r="BO228" s="370"/>
      <c r="BP228" s="370"/>
    </row>
    <row r="229" spans="1:68" ht="15" x14ac:dyDescent="0.2">
      <c r="A229" s="369"/>
      <c r="B229" s="341"/>
      <c r="C229" s="342"/>
      <c r="D229" s="370"/>
      <c r="E229" s="371"/>
      <c r="F229" s="370"/>
      <c r="G229" s="370"/>
      <c r="H229" s="370"/>
      <c r="I229" s="370"/>
      <c r="J229" s="370"/>
      <c r="K229" s="370"/>
      <c r="L229" s="370"/>
      <c r="M229" s="370"/>
      <c r="N229" s="370"/>
      <c r="O229" s="370"/>
      <c r="P229" s="370"/>
      <c r="Q229" s="370"/>
      <c r="R229" s="370"/>
      <c r="S229" s="370"/>
      <c r="T229" s="370"/>
      <c r="U229" s="370"/>
      <c r="V229" s="370"/>
      <c r="W229" s="370"/>
      <c r="X229" s="370"/>
      <c r="Y229" s="370"/>
      <c r="Z229" s="370"/>
      <c r="AA229" s="370"/>
      <c r="AB229" s="370"/>
      <c r="AC229" s="370"/>
      <c r="AD229" s="370"/>
      <c r="AE229" s="370"/>
      <c r="AF229" s="370"/>
      <c r="AG229" s="370"/>
      <c r="AH229" s="370"/>
      <c r="AI229" s="370"/>
      <c r="AJ229" s="370"/>
      <c r="AK229" s="370"/>
      <c r="AL229" s="370"/>
      <c r="AM229" s="370"/>
      <c r="AN229" s="370"/>
      <c r="AO229" s="370"/>
      <c r="AP229" s="370"/>
      <c r="AQ229" s="370"/>
      <c r="AR229" s="370"/>
      <c r="AS229" s="370"/>
      <c r="AT229" s="370"/>
      <c r="AU229" s="370"/>
      <c r="AV229" s="370"/>
      <c r="AW229" s="370"/>
      <c r="AX229" s="370"/>
      <c r="AY229" s="370"/>
      <c r="AZ229" s="370"/>
      <c r="BA229" s="370"/>
      <c r="BB229" s="370"/>
      <c r="BC229" s="370"/>
      <c r="BD229" s="370"/>
      <c r="BE229" s="370"/>
      <c r="BF229" s="370"/>
      <c r="BG229" s="370"/>
      <c r="BH229" s="370"/>
      <c r="BI229" s="370"/>
      <c r="BJ229" s="370"/>
      <c r="BK229" s="370"/>
      <c r="BL229" s="370"/>
      <c r="BM229" s="370"/>
      <c r="BN229" s="370"/>
      <c r="BO229" s="370"/>
      <c r="BP229" s="370"/>
    </row>
    <row r="230" spans="1:68" ht="15" x14ac:dyDescent="0.2">
      <c r="A230" s="369"/>
      <c r="B230" s="341"/>
      <c r="C230" s="342"/>
      <c r="D230" s="370"/>
      <c r="E230" s="371"/>
      <c r="F230" s="370"/>
      <c r="G230" s="370"/>
      <c r="H230" s="370"/>
      <c r="I230" s="370"/>
      <c r="J230" s="370"/>
      <c r="K230" s="370"/>
      <c r="L230" s="370"/>
      <c r="M230" s="370"/>
      <c r="N230" s="370"/>
      <c r="O230" s="370"/>
      <c r="P230" s="370"/>
      <c r="Q230" s="370"/>
      <c r="R230" s="370"/>
      <c r="S230" s="370"/>
      <c r="T230" s="370"/>
      <c r="U230" s="370"/>
      <c r="V230" s="370"/>
      <c r="W230" s="370"/>
      <c r="X230" s="370"/>
      <c r="Y230" s="370"/>
      <c r="Z230" s="370"/>
      <c r="AA230" s="370"/>
      <c r="AB230" s="370"/>
      <c r="AC230" s="370"/>
      <c r="AD230" s="370"/>
      <c r="AE230" s="370"/>
      <c r="AF230" s="370"/>
      <c r="AG230" s="370"/>
      <c r="AH230" s="370"/>
      <c r="AI230" s="370"/>
      <c r="AJ230" s="370"/>
      <c r="AK230" s="370"/>
      <c r="AL230" s="370"/>
      <c r="AM230" s="370"/>
      <c r="AN230" s="370"/>
      <c r="AO230" s="370"/>
      <c r="AP230" s="370"/>
      <c r="AQ230" s="370"/>
      <c r="AR230" s="370"/>
      <c r="AS230" s="370"/>
      <c r="AT230" s="370"/>
      <c r="AU230" s="370"/>
      <c r="AV230" s="370"/>
      <c r="AW230" s="370"/>
      <c r="AX230" s="370"/>
      <c r="AY230" s="370"/>
      <c r="AZ230" s="370"/>
      <c r="BA230" s="370"/>
      <c r="BB230" s="370"/>
      <c r="BC230" s="370"/>
      <c r="BD230" s="370"/>
      <c r="BE230" s="370"/>
      <c r="BF230" s="370"/>
      <c r="BG230" s="370"/>
      <c r="BH230" s="370"/>
      <c r="BI230" s="370"/>
      <c r="BJ230" s="370"/>
      <c r="BK230" s="370"/>
      <c r="BL230" s="370"/>
      <c r="BM230" s="370"/>
      <c r="BN230" s="370"/>
      <c r="BO230" s="370"/>
      <c r="BP230" s="370"/>
    </row>
    <row r="231" spans="1:68" ht="15" x14ac:dyDescent="0.2">
      <c r="A231" s="369"/>
      <c r="B231" s="341"/>
      <c r="C231" s="342"/>
      <c r="D231" s="370"/>
      <c r="E231" s="371"/>
      <c r="F231" s="370"/>
      <c r="G231" s="370"/>
      <c r="H231" s="370"/>
      <c r="I231" s="370"/>
      <c r="J231" s="370"/>
      <c r="K231" s="370"/>
      <c r="L231" s="370"/>
      <c r="M231" s="370"/>
      <c r="N231" s="370"/>
      <c r="O231" s="370"/>
      <c r="P231" s="370"/>
      <c r="Q231" s="370"/>
      <c r="R231" s="370"/>
      <c r="S231" s="370"/>
      <c r="T231" s="370"/>
      <c r="U231" s="370"/>
      <c r="V231" s="370"/>
      <c r="W231" s="370"/>
      <c r="X231" s="370"/>
      <c r="Y231" s="370"/>
      <c r="Z231" s="370"/>
      <c r="AA231" s="370"/>
      <c r="AB231" s="370"/>
      <c r="AC231" s="370"/>
      <c r="AD231" s="370"/>
      <c r="AE231" s="370"/>
      <c r="AF231" s="370"/>
      <c r="AG231" s="370"/>
      <c r="AH231" s="370"/>
      <c r="AI231" s="370"/>
      <c r="AJ231" s="370"/>
      <c r="AK231" s="370"/>
      <c r="AL231" s="370"/>
      <c r="AM231" s="370"/>
      <c r="AN231" s="370"/>
      <c r="AO231" s="370"/>
      <c r="AP231" s="370"/>
      <c r="AQ231" s="370"/>
      <c r="AR231" s="370"/>
      <c r="AS231" s="370"/>
      <c r="AT231" s="370"/>
      <c r="AU231" s="370"/>
      <c r="AV231" s="370"/>
      <c r="AW231" s="370"/>
      <c r="AX231" s="370"/>
      <c r="AY231" s="370"/>
      <c r="AZ231" s="370"/>
      <c r="BA231" s="370"/>
      <c r="BB231" s="370"/>
      <c r="BC231" s="370"/>
      <c r="BD231" s="370"/>
      <c r="BE231" s="370"/>
      <c r="BF231" s="370"/>
      <c r="BG231" s="370"/>
      <c r="BH231" s="370"/>
      <c r="BI231" s="370"/>
      <c r="BJ231" s="370"/>
      <c r="BK231" s="370"/>
      <c r="BL231" s="370"/>
      <c r="BM231" s="370"/>
      <c r="BN231" s="370"/>
      <c r="BO231" s="370"/>
      <c r="BP231" s="370"/>
    </row>
    <row r="232" spans="1:68" ht="15" x14ac:dyDescent="0.2">
      <c r="A232" s="369"/>
      <c r="B232" s="341"/>
      <c r="C232" s="342"/>
      <c r="D232" s="370"/>
      <c r="E232" s="371"/>
      <c r="F232" s="370"/>
      <c r="G232" s="370"/>
      <c r="H232" s="370"/>
      <c r="I232" s="370"/>
      <c r="J232" s="370"/>
      <c r="K232" s="370"/>
      <c r="L232" s="370"/>
      <c r="M232" s="370"/>
      <c r="N232" s="370"/>
      <c r="O232" s="370"/>
      <c r="P232" s="370"/>
      <c r="Q232" s="370"/>
      <c r="R232" s="370"/>
      <c r="S232" s="370"/>
      <c r="T232" s="370"/>
      <c r="U232" s="370"/>
      <c r="V232" s="370"/>
      <c r="W232" s="370"/>
      <c r="X232" s="370"/>
      <c r="Y232" s="370"/>
      <c r="Z232" s="370"/>
      <c r="AA232" s="370"/>
      <c r="AB232" s="370"/>
      <c r="AC232" s="370"/>
      <c r="AD232" s="370"/>
      <c r="AE232" s="370"/>
      <c r="AF232" s="370"/>
      <c r="AG232" s="370"/>
      <c r="AH232" s="370"/>
      <c r="AI232" s="370"/>
      <c r="AJ232" s="370"/>
      <c r="AK232" s="370"/>
      <c r="AL232" s="370"/>
      <c r="AM232" s="370"/>
      <c r="AN232" s="370"/>
      <c r="AO232" s="370"/>
      <c r="AP232" s="370"/>
      <c r="AQ232" s="370"/>
      <c r="AR232" s="370"/>
      <c r="AS232" s="370"/>
      <c r="AT232" s="370"/>
      <c r="AU232" s="370"/>
      <c r="AV232" s="370"/>
      <c r="AW232" s="370"/>
      <c r="AX232" s="370"/>
      <c r="AY232" s="370"/>
      <c r="AZ232" s="370"/>
      <c r="BA232" s="370"/>
      <c r="BB232" s="370"/>
      <c r="BC232" s="370"/>
      <c r="BD232" s="370"/>
      <c r="BE232" s="370"/>
      <c r="BF232" s="370"/>
      <c r="BG232" s="370"/>
      <c r="BH232" s="370"/>
      <c r="BI232" s="370"/>
      <c r="BJ232" s="370"/>
      <c r="BK232" s="370"/>
      <c r="BL232" s="370"/>
      <c r="BM232" s="370"/>
      <c r="BN232" s="370"/>
      <c r="BO232" s="370"/>
      <c r="BP232" s="370"/>
    </row>
    <row r="233" spans="1:68" ht="15" x14ac:dyDescent="0.2">
      <c r="A233" s="369"/>
      <c r="B233" s="341"/>
      <c r="C233" s="342"/>
      <c r="D233" s="370"/>
      <c r="E233" s="371"/>
      <c r="F233" s="370"/>
      <c r="G233" s="370"/>
      <c r="H233" s="370"/>
      <c r="I233" s="370"/>
      <c r="J233" s="370"/>
      <c r="K233" s="370"/>
      <c r="L233" s="370"/>
      <c r="M233" s="370"/>
      <c r="N233" s="370"/>
      <c r="O233" s="370"/>
      <c r="P233" s="370"/>
      <c r="Q233" s="370"/>
      <c r="R233" s="370"/>
      <c r="S233" s="370"/>
      <c r="T233" s="370"/>
      <c r="U233" s="370"/>
      <c r="V233" s="370"/>
      <c r="W233" s="370"/>
      <c r="X233" s="370"/>
      <c r="Y233" s="370"/>
      <c r="Z233" s="370"/>
      <c r="AA233" s="370"/>
      <c r="AB233" s="370"/>
      <c r="AC233" s="370"/>
      <c r="AD233" s="370"/>
      <c r="AE233" s="370"/>
      <c r="AF233" s="370"/>
      <c r="AG233" s="370"/>
      <c r="AH233" s="370"/>
      <c r="AI233" s="370"/>
      <c r="AJ233" s="370"/>
      <c r="AK233" s="370"/>
      <c r="AL233" s="370"/>
      <c r="AM233" s="370"/>
      <c r="AN233" s="370"/>
      <c r="AO233" s="370"/>
      <c r="AP233" s="370"/>
      <c r="AQ233" s="370"/>
      <c r="AR233" s="370"/>
      <c r="AS233" s="370"/>
      <c r="AT233" s="370"/>
      <c r="AU233" s="370"/>
      <c r="AV233" s="370"/>
      <c r="AW233" s="370"/>
      <c r="AX233" s="370"/>
      <c r="AY233" s="370"/>
      <c r="AZ233" s="370"/>
      <c r="BA233" s="370"/>
      <c r="BB233" s="370"/>
      <c r="BC233" s="370"/>
      <c r="BD233" s="370"/>
      <c r="BE233" s="370"/>
      <c r="BF233" s="370"/>
      <c r="BG233" s="370"/>
      <c r="BH233" s="370"/>
      <c r="BI233" s="370"/>
      <c r="BJ233" s="370"/>
      <c r="BK233" s="370"/>
      <c r="BL233" s="370"/>
      <c r="BM233" s="370"/>
      <c r="BN233" s="370"/>
      <c r="BO233" s="370"/>
      <c r="BP233" s="370"/>
    </row>
    <row r="234" spans="1:68" ht="15" x14ac:dyDescent="0.2">
      <c r="A234" s="369"/>
      <c r="B234" s="341"/>
      <c r="C234" s="342"/>
      <c r="D234" s="370"/>
      <c r="E234" s="371"/>
      <c r="F234" s="370"/>
      <c r="G234" s="370"/>
      <c r="H234" s="370"/>
      <c r="I234" s="370"/>
      <c r="J234" s="370"/>
      <c r="K234" s="370"/>
      <c r="L234" s="370"/>
      <c r="M234" s="370"/>
      <c r="N234" s="370"/>
      <c r="O234" s="370"/>
      <c r="P234" s="370"/>
      <c r="Q234" s="370"/>
      <c r="R234" s="370"/>
      <c r="S234" s="370"/>
      <c r="T234" s="370"/>
      <c r="U234" s="370"/>
      <c r="V234" s="370"/>
      <c r="W234" s="370"/>
      <c r="X234" s="370"/>
      <c r="Y234" s="370"/>
      <c r="Z234" s="370"/>
      <c r="AA234" s="370"/>
      <c r="AB234" s="370"/>
      <c r="AC234" s="370"/>
      <c r="AD234" s="370"/>
      <c r="AE234" s="370"/>
      <c r="AF234" s="370"/>
      <c r="AG234" s="370"/>
      <c r="AH234" s="370"/>
      <c r="AI234" s="370"/>
      <c r="AJ234" s="370"/>
      <c r="AK234" s="370"/>
      <c r="AL234" s="370"/>
      <c r="AM234" s="370"/>
      <c r="AN234" s="370"/>
      <c r="AO234" s="370"/>
      <c r="AP234" s="370"/>
      <c r="AQ234" s="370"/>
      <c r="AR234" s="370"/>
      <c r="AS234" s="370"/>
      <c r="AT234" s="370"/>
      <c r="AU234" s="370"/>
      <c r="AV234" s="370"/>
      <c r="AW234" s="370"/>
      <c r="AX234" s="370"/>
      <c r="AY234" s="370"/>
      <c r="AZ234" s="370"/>
      <c r="BA234" s="370"/>
      <c r="BB234" s="370"/>
      <c r="BC234" s="370"/>
      <c r="BD234" s="370"/>
      <c r="BE234" s="370"/>
      <c r="BF234" s="370"/>
      <c r="BG234" s="370"/>
      <c r="BH234" s="370"/>
      <c r="BI234" s="370"/>
      <c r="BJ234" s="370"/>
      <c r="BK234" s="370"/>
      <c r="BL234" s="370"/>
      <c r="BM234" s="370"/>
      <c r="BN234" s="370"/>
      <c r="BO234" s="370"/>
      <c r="BP234" s="370"/>
    </row>
    <row r="235" spans="1:68" ht="15" x14ac:dyDescent="0.2">
      <c r="A235" s="369"/>
      <c r="B235" s="341"/>
      <c r="C235" s="342"/>
      <c r="D235" s="370"/>
      <c r="E235" s="371"/>
      <c r="F235" s="370"/>
      <c r="G235" s="370"/>
      <c r="H235" s="370"/>
      <c r="I235" s="370"/>
      <c r="J235" s="370"/>
      <c r="K235" s="370"/>
      <c r="L235" s="370"/>
      <c r="M235" s="370"/>
      <c r="N235" s="370"/>
      <c r="O235" s="370"/>
      <c r="P235" s="370"/>
      <c r="Q235" s="370"/>
      <c r="R235" s="370"/>
      <c r="S235" s="370"/>
      <c r="T235" s="370"/>
      <c r="U235" s="370"/>
      <c r="V235" s="370"/>
      <c r="W235" s="370"/>
      <c r="X235" s="370"/>
      <c r="Y235" s="370"/>
      <c r="Z235" s="370"/>
      <c r="AA235" s="370"/>
      <c r="AB235" s="370"/>
      <c r="AC235" s="370"/>
      <c r="AD235" s="370"/>
      <c r="AE235" s="370"/>
      <c r="AF235" s="370"/>
      <c r="AG235" s="370"/>
      <c r="AH235" s="370"/>
      <c r="AI235" s="370"/>
      <c r="AJ235" s="370"/>
      <c r="AK235" s="370"/>
      <c r="AL235" s="370"/>
      <c r="AM235" s="370"/>
      <c r="AN235" s="370"/>
      <c r="AO235" s="370"/>
      <c r="AP235" s="370"/>
      <c r="AQ235" s="370"/>
      <c r="AR235" s="370"/>
      <c r="AS235" s="370"/>
      <c r="AT235" s="370"/>
      <c r="AU235" s="370"/>
      <c r="AV235" s="370"/>
      <c r="AW235" s="370"/>
      <c r="AX235" s="370"/>
      <c r="AY235" s="370"/>
      <c r="AZ235" s="370"/>
      <c r="BA235" s="370"/>
      <c r="BB235" s="370"/>
      <c r="BC235" s="370"/>
      <c r="BD235" s="370"/>
      <c r="BE235" s="370"/>
      <c r="BF235" s="370"/>
      <c r="BG235" s="370"/>
      <c r="BH235" s="370"/>
      <c r="BI235" s="370"/>
      <c r="BJ235" s="370"/>
      <c r="BK235" s="370"/>
      <c r="BL235" s="370"/>
      <c r="BM235" s="370"/>
      <c r="BN235" s="370"/>
      <c r="BO235" s="370"/>
      <c r="BP235" s="370"/>
    </row>
    <row r="236" spans="1:68" ht="15" x14ac:dyDescent="0.2">
      <c r="A236" s="369"/>
      <c r="B236" s="341"/>
      <c r="C236" s="342"/>
      <c r="D236" s="370"/>
      <c r="E236" s="371"/>
      <c r="F236" s="370"/>
      <c r="G236" s="370"/>
      <c r="H236" s="370"/>
      <c r="I236" s="370"/>
      <c r="J236" s="370"/>
      <c r="K236" s="370"/>
      <c r="L236" s="370"/>
      <c r="M236" s="370"/>
      <c r="N236" s="370"/>
      <c r="O236" s="370"/>
      <c r="P236" s="370"/>
      <c r="Q236" s="370"/>
      <c r="R236" s="370"/>
      <c r="S236" s="370"/>
      <c r="T236" s="370"/>
      <c r="U236" s="370"/>
      <c r="V236" s="370"/>
      <c r="W236" s="370"/>
      <c r="X236" s="370"/>
      <c r="Y236" s="370"/>
      <c r="Z236" s="370"/>
      <c r="AA236" s="370"/>
      <c r="AB236" s="370"/>
      <c r="AC236" s="370"/>
      <c r="AD236" s="370"/>
      <c r="AE236" s="370"/>
      <c r="AF236" s="370"/>
      <c r="AG236" s="370"/>
      <c r="AH236" s="370"/>
      <c r="AI236" s="370"/>
      <c r="AJ236" s="370"/>
      <c r="AK236" s="370"/>
      <c r="AL236" s="370"/>
      <c r="AM236" s="370"/>
      <c r="AN236" s="370"/>
      <c r="AO236" s="370"/>
      <c r="AP236" s="370"/>
      <c r="AQ236" s="370"/>
      <c r="AR236" s="370"/>
      <c r="AS236" s="370"/>
      <c r="AT236" s="370"/>
      <c r="AU236" s="370"/>
      <c r="AV236" s="370"/>
      <c r="AW236" s="370"/>
      <c r="AX236" s="370"/>
      <c r="AY236" s="370"/>
      <c r="AZ236" s="370"/>
      <c r="BA236" s="370"/>
      <c r="BB236" s="370"/>
      <c r="BC236" s="370"/>
      <c r="BD236" s="370"/>
      <c r="BE236" s="370"/>
      <c r="BF236" s="370"/>
      <c r="BG236" s="370"/>
      <c r="BH236" s="370"/>
      <c r="BI236" s="370"/>
      <c r="BJ236" s="370"/>
      <c r="BK236" s="370"/>
      <c r="BL236" s="370"/>
      <c r="BM236" s="370"/>
      <c r="BN236" s="370"/>
      <c r="BO236" s="370"/>
      <c r="BP236" s="370"/>
    </row>
    <row r="237" spans="1:68" ht="15" x14ac:dyDescent="0.2">
      <c r="A237" s="369"/>
      <c r="B237" s="341"/>
      <c r="C237" s="342"/>
      <c r="D237" s="370"/>
      <c r="E237" s="371"/>
      <c r="F237" s="370"/>
      <c r="G237" s="370"/>
      <c r="H237" s="370"/>
      <c r="I237" s="370"/>
      <c r="J237" s="370"/>
      <c r="K237" s="370"/>
      <c r="L237" s="370"/>
      <c r="M237" s="370"/>
      <c r="N237" s="370"/>
      <c r="O237" s="370"/>
      <c r="P237" s="370"/>
      <c r="Q237" s="370"/>
      <c r="R237" s="370"/>
      <c r="S237" s="370"/>
      <c r="T237" s="370"/>
      <c r="U237" s="370"/>
      <c r="V237" s="370"/>
      <c r="W237" s="370"/>
      <c r="X237" s="370"/>
      <c r="Y237" s="370"/>
      <c r="Z237" s="370"/>
      <c r="AA237" s="370"/>
      <c r="AB237" s="370"/>
      <c r="AC237" s="370"/>
      <c r="AD237" s="370"/>
      <c r="AE237" s="370"/>
      <c r="AF237" s="370"/>
      <c r="AG237" s="370"/>
      <c r="AH237" s="370"/>
      <c r="AI237" s="370"/>
      <c r="AJ237" s="370"/>
      <c r="AK237" s="370"/>
      <c r="AL237" s="370"/>
      <c r="AM237" s="370"/>
      <c r="AN237" s="370"/>
      <c r="AO237" s="370"/>
      <c r="AP237" s="370"/>
      <c r="AQ237" s="370"/>
      <c r="AR237" s="370"/>
      <c r="AS237" s="370"/>
      <c r="AT237" s="370"/>
      <c r="AU237" s="370"/>
      <c r="AV237" s="370"/>
      <c r="AW237" s="370"/>
      <c r="AX237" s="370"/>
      <c r="AY237" s="370"/>
      <c r="AZ237" s="370"/>
      <c r="BA237" s="370"/>
      <c r="BB237" s="370"/>
      <c r="BC237" s="370"/>
      <c r="BD237" s="370"/>
      <c r="BE237" s="370"/>
      <c r="BF237" s="370"/>
      <c r="BG237" s="370"/>
      <c r="BH237" s="370"/>
      <c r="BI237" s="370"/>
      <c r="BJ237" s="370"/>
      <c r="BK237" s="370"/>
      <c r="BL237" s="370"/>
      <c r="BM237" s="370"/>
      <c r="BN237" s="370"/>
      <c r="BO237" s="370"/>
      <c r="BP237" s="370"/>
    </row>
    <row r="238" spans="1:68" ht="15" x14ac:dyDescent="0.2">
      <c r="A238" s="369"/>
      <c r="B238" s="341"/>
      <c r="C238" s="342"/>
      <c r="D238" s="370"/>
      <c r="E238" s="371"/>
      <c r="F238" s="370"/>
      <c r="G238" s="370"/>
      <c r="H238" s="370"/>
      <c r="I238" s="370"/>
      <c r="J238" s="370"/>
      <c r="K238" s="370"/>
      <c r="L238" s="370"/>
      <c r="M238" s="370"/>
      <c r="N238" s="370"/>
      <c r="O238" s="370"/>
      <c r="P238" s="370"/>
      <c r="Q238" s="370"/>
      <c r="R238" s="370"/>
      <c r="S238" s="370"/>
      <c r="T238" s="370"/>
      <c r="U238" s="370"/>
      <c r="V238" s="370"/>
      <c r="W238" s="370"/>
      <c r="X238" s="370"/>
      <c r="Y238" s="370"/>
      <c r="Z238" s="370"/>
      <c r="AA238" s="370"/>
      <c r="AB238" s="370"/>
      <c r="AC238" s="370"/>
      <c r="AD238" s="370"/>
      <c r="AE238" s="370"/>
      <c r="AF238" s="370"/>
      <c r="AG238" s="370"/>
      <c r="AH238" s="370"/>
      <c r="AI238" s="370"/>
      <c r="AJ238" s="370"/>
      <c r="AK238" s="370"/>
      <c r="AL238" s="370"/>
      <c r="AM238" s="370"/>
      <c r="AN238" s="370"/>
      <c r="AO238" s="370"/>
      <c r="AP238" s="370"/>
      <c r="AQ238" s="370"/>
      <c r="AR238" s="370"/>
      <c r="AS238" s="370"/>
      <c r="AT238" s="370"/>
      <c r="AU238" s="370"/>
      <c r="AV238" s="370"/>
      <c r="AW238" s="370"/>
      <c r="AX238" s="370"/>
      <c r="AY238" s="370"/>
      <c r="AZ238" s="370"/>
      <c r="BA238" s="370"/>
      <c r="BB238" s="370"/>
      <c r="BC238" s="370"/>
      <c r="BD238" s="370"/>
      <c r="BE238" s="370"/>
      <c r="BF238" s="370"/>
      <c r="BG238" s="370"/>
      <c r="BH238" s="370"/>
      <c r="BI238" s="370"/>
      <c r="BJ238" s="370"/>
      <c r="BK238" s="370"/>
      <c r="BL238" s="370"/>
      <c r="BM238" s="370"/>
      <c r="BN238" s="370"/>
      <c r="BO238" s="370"/>
      <c r="BP238" s="370"/>
    </row>
    <row r="239" spans="1:68" ht="15" x14ac:dyDescent="0.2">
      <c r="A239" s="369"/>
      <c r="B239" s="341"/>
      <c r="C239" s="342"/>
      <c r="D239" s="370"/>
      <c r="E239" s="371"/>
      <c r="F239" s="370"/>
      <c r="G239" s="370"/>
      <c r="H239" s="370"/>
      <c r="I239" s="370"/>
      <c r="J239" s="370"/>
      <c r="K239" s="370"/>
      <c r="L239" s="370"/>
      <c r="M239" s="370"/>
      <c r="N239" s="370"/>
      <c r="O239" s="370"/>
      <c r="P239" s="370"/>
      <c r="Q239" s="370"/>
      <c r="R239" s="370"/>
      <c r="S239" s="370"/>
      <c r="T239" s="370"/>
      <c r="U239" s="370"/>
      <c r="V239" s="370"/>
      <c r="W239" s="370"/>
      <c r="X239" s="370"/>
      <c r="Y239" s="370"/>
      <c r="Z239" s="370"/>
      <c r="AA239" s="370"/>
      <c r="AB239" s="370"/>
      <c r="AC239" s="370"/>
      <c r="AD239" s="370"/>
      <c r="AE239" s="370"/>
      <c r="AF239" s="370"/>
      <c r="AG239" s="370"/>
      <c r="AH239" s="370"/>
      <c r="AI239" s="370"/>
      <c r="AJ239" s="370"/>
      <c r="AK239" s="370"/>
      <c r="AL239" s="370"/>
      <c r="AM239" s="370"/>
      <c r="AN239" s="370"/>
      <c r="AO239" s="370"/>
      <c r="AP239" s="370"/>
      <c r="AQ239" s="370"/>
      <c r="AR239" s="370"/>
      <c r="AS239" s="370"/>
      <c r="AT239" s="370"/>
      <c r="AU239" s="370"/>
      <c r="AV239" s="370"/>
      <c r="AW239" s="370"/>
      <c r="AX239" s="370"/>
      <c r="AY239" s="370"/>
      <c r="AZ239" s="370"/>
      <c r="BA239" s="370"/>
      <c r="BB239" s="370"/>
      <c r="BC239" s="370"/>
      <c r="BD239" s="370"/>
      <c r="BE239" s="370"/>
      <c r="BF239" s="370"/>
      <c r="BG239" s="370"/>
      <c r="BH239" s="370"/>
      <c r="BI239" s="370"/>
      <c r="BJ239" s="370"/>
      <c r="BK239" s="370"/>
      <c r="BL239" s="370"/>
      <c r="BM239" s="370"/>
      <c r="BN239" s="370"/>
      <c r="BO239" s="370"/>
      <c r="BP239" s="370"/>
    </row>
    <row r="240" spans="1:68" ht="15" x14ac:dyDescent="0.2">
      <c r="A240" s="369"/>
      <c r="B240" s="341"/>
      <c r="C240" s="342"/>
      <c r="D240" s="370"/>
      <c r="E240" s="371"/>
      <c r="F240" s="370"/>
      <c r="G240" s="370"/>
      <c r="H240" s="370"/>
      <c r="I240" s="370"/>
      <c r="J240" s="370"/>
      <c r="K240" s="370"/>
      <c r="L240" s="370"/>
      <c r="M240" s="370"/>
      <c r="N240" s="370"/>
      <c r="O240" s="370"/>
      <c r="P240" s="370"/>
      <c r="Q240" s="370"/>
      <c r="R240" s="370"/>
      <c r="S240" s="370"/>
      <c r="T240" s="370"/>
      <c r="U240" s="370"/>
      <c r="V240" s="370"/>
      <c r="W240" s="370"/>
      <c r="X240" s="370"/>
      <c r="Y240" s="370"/>
      <c r="Z240" s="370"/>
      <c r="AA240" s="370"/>
      <c r="AB240" s="370"/>
      <c r="AC240" s="370"/>
      <c r="AD240" s="370"/>
      <c r="AE240" s="370"/>
      <c r="AF240" s="370"/>
      <c r="AG240" s="370"/>
      <c r="AH240" s="370"/>
      <c r="AI240" s="370"/>
      <c r="AJ240" s="370"/>
      <c r="AK240" s="370"/>
      <c r="AL240" s="370"/>
      <c r="AM240" s="370"/>
      <c r="AN240" s="370"/>
      <c r="AO240" s="370"/>
      <c r="AP240" s="370"/>
      <c r="AQ240" s="370"/>
      <c r="AR240" s="370"/>
      <c r="AS240" s="370"/>
      <c r="AT240" s="370"/>
      <c r="AU240" s="370"/>
      <c r="AV240" s="370"/>
      <c r="AW240" s="370"/>
      <c r="AX240" s="370"/>
      <c r="AY240" s="370"/>
      <c r="AZ240" s="370"/>
      <c r="BA240" s="370"/>
      <c r="BB240" s="370"/>
      <c r="BC240" s="370"/>
      <c r="BD240" s="370"/>
      <c r="BE240" s="370"/>
      <c r="BF240" s="370"/>
      <c r="BG240" s="370"/>
      <c r="BH240" s="370"/>
      <c r="BI240" s="370"/>
      <c r="BJ240" s="370"/>
      <c r="BK240" s="370"/>
      <c r="BL240" s="370"/>
      <c r="BM240" s="370"/>
      <c r="BN240" s="370"/>
      <c r="BO240" s="370"/>
      <c r="BP240" s="370"/>
    </row>
    <row r="241" spans="1:68" ht="15" x14ac:dyDescent="0.2">
      <c r="A241" s="369"/>
      <c r="B241" s="341"/>
      <c r="C241" s="342"/>
      <c r="D241" s="370"/>
      <c r="E241" s="371"/>
      <c r="F241" s="370"/>
      <c r="G241" s="370"/>
      <c r="H241" s="370"/>
      <c r="I241" s="370"/>
      <c r="J241" s="370"/>
      <c r="K241" s="370"/>
      <c r="L241" s="370"/>
      <c r="M241" s="370"/>
      <c r="N241" s="370"/>
      <c r="O241" s="370"/>
      <c r="P241" s="370"/>
      <c r="Q241" s="370"/>
      <c r="R241" s="370"/>
      <c r="S241" s="370"/>
      <c r="T241" s="370"/>
      <c r="U241" s="370"/>
      <c r="V241" s="370"/>
      <c r="W241" s="370"/>
      <c r="X241" s="370"/>
      <c r="Y241" s="370"/>
      <c r="Z241" s="370"/>
      <c r="AA241" s="370"/>
      <c r="AB241" s="370"/>
      <c r="AC241" s="370"/>
      <c r="AD241" s="370"/>
      <c r="AE241" s="370"/>
      <c r="AF241" s="370"/>
      <c r="AG241" s="370"/>
      <c r="AH241" s="370"/>
      <c r="AI241" s="370"/>
      <c r="AJ241" s="370"/>
      <c r="AK241" s="370"/>
      <c r="AL241" s="370"/>
      <c r="AM241" s="370"/>
      <c r="AN241" s="370"/>
      <c r="AO241" s="370"/>
      <c r="AP241" s="370"/>
      <c r="AQ241" s="370"/>
      <c r="AR241" s="370"/>
      <c r="AS241" s="370"/>
      <c r="AT241" s="370"/>
      <c r="AU241" s="370"/>
      <c r="AV241" s="370"/>
      <c r="AW241" s="370"/>
      <c r="AX241" s="370"/>
      <c r="AY241" s="370"/>
      <c r="AZ241" s="370"/>
      <c r="BA241" s="370"/>
      <c r="BB241" s="370"/>
      <c r="BC241" s="370"/>
      <c r="BD241" s="370"/>
      <c r="BE241" s="370"/>
      <c r="BF241" s="370"/>
      <c r="BG241" s="370"/>
      <c r="BH241" s="370"/>
      <c r="BI241" s="370"/>
      <c r="BJ241" s="370"/>
      <c r="BK241" s="370"/>
      <c r="BL241" s="370"/>
      <c r="BM241" s="370"/>
      <c r="BN241" s="370"/>
      <c r="BO241" s="370"/>
      <c r="BP241" s="370"/>
    </row>
    <row r="242" spans="1:68" ht="15" x14ac:dyDescent="0.2">
      <c r="A242" s="369"/>
      <c r="B242" s="341"/>
      <c r="C242" s="342"/>
      <c r="D242" s="370"/>
      <c r="E242" s="371"/>
      <c r="F242" s="370"/>
      <c r="G242" s="370"/>
      <c r="H242" s="370"/>
      <c r="I242" s="370"/>
      <c r="J242" s="370"/>
      <c r="K242" s="370"/>
      <c r="L242" s="370"/>
      <c r="M242" s="370"/>
      <c r="N242" s="370"/>
      <c r="O242" s="370"/>
      <c r="P242" s="370"/>
      <c r="Q242" s="370"/>
      <c r="R242" s="370"/>
      <c r="S242" s="370"/>
      <c r="T242" s="370"/>
      <c r="U242" s="370"/>
      <c r="V242" s="370"/>
      <c r="W242" s="370"/>
      <c r="X242" s="370"/>
      <c r="Y242" s="370"/>
      <c r="Z242" s="370"/>
      <c r="AA242" s="370"/>
      <c r="AB242" s="370"/>
      <c r="AC242" s="370"/>
      <c r="AD242" s="370"/>
      <c r="AE242" s="370"/>
      <c r="AF242" s="370"/>
      <c r="AG242" s="370"/>
      <c r="AH242" s="370"/>
      <c r="AI242" s="370"/>
      <c r="AJ242" s="370"/>
      <c r="AK242" s="370"/>
      <c r="AL242" s="370"/>
      <c r="AM242" s="370"/>
      <c r="AN242" s="370"/>
      <c r="AO242" s="370"/>
      <c r="AP242" s="370"/>
      <c r="AQ242" s="370"/>
      <c r="AR242" s="370"/>
      <c r="AS242" s="370"/>
      <c r="AT242" s="370"/>
      <c r="AU242" s="370"/>
      <c r="AV242" s="370"/>
      <c r="AW242" s="370"/>
      <c r="AX242" s="370"/>
      <c r="AY242" s="370"/>
      <c r="AZ242" s="370"/>
      <c r="BA242" s="370"/>
      <c r="BB242" s="370"/>
      <c r="BC242" s="370"/>
      <c r="BD242" s="370"/>
      <c r="BE242" s="370"/>
      <c r="BF242" s="370"/>
      <c r="BG242" s="370"/>
      <c r="BH242" s="370"/>
      <c r="BI242" s="370"/>
      <c r="BJ242" s="370"/>
      <c r="BK242" s="370"/>
      <c r="BL242" s="370"/>
      <c r="BM242" s="370"/>
      <c r="BN242" s="370"/>
      <c r="BO242" s="370"/>
      <c r="BP242" s="370"/>
    </row>
    <row r="243" spans="1:68" ht="15" x14ac:dyDescent="0.2">
      <c r="A243" s="369"/>
      <c r="B243" s="341"/>
      <c r="C243" s="342"/>
      <c r="D243" s="370"/>
      <c r="E243" s="371"/>
      <c r="F243" s="370"/>
      <c r="G243" s="370"/>
      <c r="H243" s="370"/>
      <c r="I243" s="370"/>
      <c r="J243" s="370"/>
      <c r="K243" s="370"/>
      <c r="L243" s="370"/>
      <c r="M243" s="370"/>
      <c r="N243" s="370"/>
      <c r="O243" s="370"/>
      <c r="P243" s="370"/>
      <c r="Q243" s="370"/>
      <c r="R243" s="370"/>
      <c r="S243" s="370"/>
      <c r="T243" s="370"/>
      <c r="U243" s="370"/>
      <c r="V243" s="370"/>
      <c r="W243" s="370"/>
      <c r="X243" s="370"/>
      <c r="Y243" s="370"/>
      <c r="Z243" s="370"/>
      <c r="AA243" s="370"/>
      <c r="AB243" s="370"/>
      <c r="AC243" s="370"/>
      <c r="AD243" s="370"/>
      <c r="AE243" s="370"/>
      <c r="AF243" s="370"/>
      <c r="AG243" s="370"/>
      <c r="AH243" s="370"/>
      <c r="AI243" s="370"/>
      <c r="AJ243" s="370"/>
      <c r="AK243" s="370"/>
      <c r="AL243" s="370"/>
      <c r="AM243" s="370"/>
      <c r="AN243" s="370"/>
      <c r="AO243" s="370"/>
      <c r="AP243" s="370"/>
      <c r="AQ243" s="370"/>
      <c r="AR243" s="370"/>
      <c r="AS243" s="370"/>
      <c r="AT243" s="370"/>
      <c r="AU243" s="370"/>
      <c r="AV243" s="370"/>
      <c r="AW243" s="370"/>
      <c r="AX243" s="370"/>
      <c r="AY243" s="370"/>
      <c r="AZ243" s="370"/>
      <c r="BA243" s="370"/>
      <c r="BB243" s="370"/>
      <c r="BC243" s="370"/>
      <c r="BD243" s="370"/>
      <c r="BE243" s="370"/>
      <c r="BF243" s="370"/>
      <c r="BG243" s="370"/>
      <c r="BH243" s="370"/>
      <c r="BI243" s="370"/>
      <c r="BJ243" s="370"/>
      <c r="BK243" s="370"/>
      <c r="BL243" s="370"/>
      <c r="BM243" s="370"/>
      <c r="BN243" s="370"/>
      <c r="BO243" s="370"/>
      <c r="BP243" s="370"/>
    </row>
    <row r="244" spans="1:68" ht="15" x14ac:dyDescent="0.2">
      <c r="A244" s="369"/>
      <c r="B244" s="341"/>
      <c r="C244" s="342"/>
      <c r="D244" s="370"/>
      <c r="E244" s="371"/>
      <c r="F244" s="370"/>
      <c r="G244" s="370"/>
      <c r="H244" s="370"/>
      <c r="I244" s="370"/>
      <c r="J244" s="370"/>
      <c r="K244" s="370"/>
      <c r="L244" s="370"/>
      <c r="M244" s="370"/>
      <c r="N244" s="370"/>
      <c r="O244" s="370"/>
      <c r="P244" s="370"/>
      <c r="Q244" s="370"/>
      <c r="R244" s="370"/>
      <c r="S244" s="370"/>
      <c r="T244" s="370"/>
      <c r="U244" s="370"/>
      <c r="V244" s="370"/>
      <c r="W244" s="370"/>
      <c r="X244" s="370"/>
      <c r="Y244" s="370"/>
      <c r="Z244" s="370"/>
      <c r="AA244" s="370"/>
      <c r="AB244" s="370"/>
      <c r="AC244" s="370"/>
      <c r="AD244" s="370"/>
      <c r="AE244" s="370"/>
      <c r="AF244" s="370"/>
      <c r="AG244" s="370"/>
      <c r="AH244" s="370"/>
      <c r="AI244" s="370"/>
      <c r="AJ244" s="370"/>
      <c r="AK244" s="370"/>
      <c r="AL244" s="370"/>
      <c r="AM244" s="370"/>
      <c r="AN244" s="370"/>
      <c r="AO244" s="370"/>
      <c r="AP244" s="370"/>
      <c r="AQ244" s="370"/>
      <c r="AR244" s="370"/>
      <c r="AS244" s="370"/>
      <c r="AT244" s="370"/>
      <c r="AU244" s="370"/>
      <c r="AV244" s="370"/>
      <c r="AW244" s="370"/>
      <c r="AX244" s="370"/>
      <c r="AY244" s="370"/>
      <c r="AZ244" s="370"/>
      <c r="BA244" s="370"/>
      <c r="BB244" s="370"/>
      <c r="BC244" s="370"/>
      <c r="BD244" s="370"/>
      <c r="BE244" s="370"/>
      <c r="BF244" s="370"/>
      <c r="BG244" s="370"/>
      <c r="BH244" s="370"/>
      <c r="BI244" s="370"/>
      <c r="BJ244" s="370"/>
      <c r="BK244" s="370"/>
      <c r="BL244" s="370"/>
      <c r="BM244" s="370"/>
      <c r="BN244" s="370"/>
      <c r="BO244" s="370"/>
      <c r="BP244" s="370"/>
    </row>
    <row r="245" spans="1:68" ht="15" x14ac:dyDescent="0.2">
      <c r="A245" s="369"/>
      <c r="B245" s="341"/>
      <c r="C245" s="342"/>
      <c r="D245" s="370"/>
      <c r="E245" s="371"/>
      <c r="F245" s="370"/>
      <c r="G245" s="370"/>
      <c r="H245" s="370"/>
      <c r="I245" s="370"/>
      <c r="J245" s="370"/>
      <c r="K245" s="370"/>
      <c r="L245" s="370"/>
      <c r="M245" s="370"/>
      <c r="N245" s="370"/>
      <c r="O245" s="370"/>
      <c r="P245" s="370"/>
      <c r="Q245" s="370"/>
      <c r="R245" s="370"/>
      <c r="S245" s="370"/>
      <c r="T245" s="370"/>
      <c r="U245" s="370"/>
      <c r="V245" s="370"/>
      <c r="W245" s="370"/>
      <c r="X245" s="370"/>
      <c r="Y245" s="370"/>
      <c r="Z245" s="370"/>
      <c r="AA245" s="370"/>
      <c r="AB245" s="370"/>
      <c r="AC245" s="370"/>
      <c r="AD245" s="370"/>
      <c r="AE245" s="370"/>
      <c r="AF245" s="370"/>
      <c r="AG245" s="370"/>
      <c r="AH245" s="370"/>
      <c r="AI245" s="370"/>
      <c r="AJ245" s="370"/>
      <c r="AK245" s="370"/>
      <c r="AL245" s="370"/>
      <c r="AM245" s="370"/>
      <c r="AN245" s="370"/>
      <c r="AO245" s="370"/>
      <c r="AP245" s="370"/>
      <c r="AQ245" s="370"/>
      <c r="AR245" s="370"/>
      <c r="AS245" s="370"/>
      <c r="AT245" s="370"/>
      <c r="AU245" s="370"/>
      <c r="AV245" s="370"/>
      <c r="AW245" s="370"/>
      <c r="AX245" s="370"/>
      <c r="AY245" s="370"/>
      <c r="AZ245" s="370"/>
      <c r="BA245" s="370"/>
      <c r="BB245" s="370"/>
      <c r="BC245" s="370"/>
      <c r="BD245" s="370"/>
      <c r="BE245" s="370"/>
      <c r="BF245" s="370"/>
      <c r="BG245" s="370"/>
      <c r="BH245" s="370"/>
      <c r="BI245" s="370"/>
      <c r="BJ245" s="370"/>
      <c r="BK245" s="370"/>
      <c r="BL245" s="370"/>
      <c r="BM245" s="370"/>
      <c r="BN245" s="370"/>
      <c r="BO245" s="370"/>
      <c r="BP245" s="370"/>
    </row>
    <row r="246" spans="1:68" ht="15" x14ac:dyDescent="0.2">
      <c r="A246" s="369"/>
      <c r="B246" s="341"/>
      <c r="C246" s="342"/>
      <c r="D246" s="370"/>
      <c r="E246" s="371"/>
      <c r="F246" s="370"/>
      <c r="G246" s="370"/>
      <c r="H246" s="370"/>
      <c r="I246" s="370"/>
      <c r="J246" s="370"/>
      <c r="K246" s="370"/>
      <c r="L246" s="370"/>
      <c r="M246" s="370"/>
      <c r="N246" s="370"/>
      <c r="O246" s="370"/>
      <c r="P246" s="370"/>
      <c r="Q246" s="370"/>
      <c r="R246" s="370"/>
      <c r="S246" s="370"/>
      <c r="T246" s="370"/>
      <c r="U246" s="370"/>
      <c r="V246" s="370"/>
      <c r="W246" s="370"/>
      <c r="X246" s="370"/>
      <c r="Y246" s="370"/>
      <c r="Z246" s="370"/>
      <c r="AA246" s="370"/>
      <c r="AB246" s="370"/>
      <c r="AC246" s="370"/>
      <c r="AD246" s="370"/>
      <c r="AE246" s="370"/>
      <c r="AF246" s="370"/>
      <c r="AG246" s="370"/>
      <c r="AH246" s="370"/>
      <c r="AI246" s="370"/>
      <c r="AJ246" s="370"/>
      <c r="AK246" s="370"/>
      <c r="AL246" s="370"/>
      <c r="AM246" s="370"/>
      <c r="AN246" s="370"/>
      <c r="AO246" s="370"/>
      <c r="AP246" s="370"/>
      <c r="AQ246" s="370"/>
      <c r="AR246" s="370"/>
      <c r="AS246" s="370"/>
      <c r="AT246" s="370"/>
      <c r="AU246" s="370"/>
      <c r="AV246" s="370"/>
      <c r="AW246" s="370"/>
      <c r="AX246" s="370"/>
      <c r="AY246" s="370"/>
      <c r="AZ246" s="370"/>
      <c r="BA246" s="370"/>
      <c r="BB246" s="370"/>
      <c r="BC246" s="370"/>
      <c r="BD246" s="370"/>
      <c r="BE246" s="370"/>
      <c r="BF246" s="370"/>
      <c r="BG246" s="370"/>
      <c r="BH246" s="370"/>
      <c r="BI246" s="370"/>
      <c r="BJ246" s="370"/>
      <c r="BK246" s="370"/>
      <c r="BL246" s="370"/>
      <c r="BM246" s="370"/>
      <c r="BN246" s="370"/>
      <c r="BO246" s="370"/>
      <c r="BP246" s="370"/>
    </row>
    <row r="247" spans="1:68" ht="15" x14ac:dyDescent="0.2">
      <c r="A247" s="369"/>
      <c r="B247" s="341"/>
      <c r="C247" s="342"/>
      <c r="D247" s="370"/>
      <c r="E247" s="371"/>
      <c r="F247" s="370"/>
      <c r="G247" s="370"/>
      <c r="H247" s="370"/>
      <c r="I247" s="370"/>
      <c r="J247" s="370"/>
      <c r="K247" s="370"/>
      <c r="L247" s="370"/>
      <c r="M247" s="370"/>
      <c r="N247" s="370"/>
      <c r="O247" s="370"/>
      <c r="P247" s="370"/>
      <c r="Q247" s="370"/>
      <c r="R247" s="370"/>
      <c r="S247" s="370"/>
      <c r="T247" s="370"/>
      <c r="U247" s="370"/>
      <c r="V247" s="370"/>
      <c r="W247" s="370"/>
      <c r="X247" s="370"/>
      <c r="Y247" s="370"/>
      <c r="Z247" s="370"/>
      <c r="AA247" s="370"/>
      <c r="AB247" s="370"/>
      <c r="AC247" s="370"/>
      <c r="AD247" s="370"/>
      <c r="AE247" s="370"/>
      <c r="AF247" s="370"/>
      <c r="AG247" s="370"/>
      <c r="AH247" s="370"/>
      <c r="AI247" s="370"/>
      <c r="AJ247" s="370"/>
      <c r="AK247" s="370"/>
      <c r="AL247" s="370"/>
      <c r="AM247" s="370"/>
      <c r="AN247" s="370"/>
      <c r="AO247" s="370"/>
      <c r="AP247" s="370"/>
      <c r="AQ247" s="370"/>
      <c r="AR247" s="370"/>
      <c r="AS247" s="370"/>
      <c r="AT247" s="370"/>
      <c r="AU247" s="370"/>
      <c r="AV247" s="370"/>
      <c r="AW247" s="370"/>
      <c r="AX247" s="370"/>
      <c r="AY247" s="370"/>
      <c r="AZ247" s="370"/>
      <c r="BA247" s="370"/>
      <c r="BB247" s="370"/>
      <c r="BC247" s="370"/>
      <c r="BD247" s="370"/>
      <c r="BE247" s="370"/>
      <c r="BF247" s="370"/>
      <c r="BG247" s="370"/>
      <c r="BH247" s="370"/>
      <c r="BI247" s="370"/>
      <c r="BJ247" s="370"/>
      <c r="BK247" s="370"/>
      <c r="BL247" s="370"/>
      <c r="BM247" s="370"/>
      <c r="BN247" s="370"/>
      <c r="BO247" s="370"/>
      <c r="BP247" s="370"/>
    </row>
    <row r="248" spans="1:68" ht="15" x14ac:dyDescent="0.2">
      <c r="A248" s="369"/>
      <c r="B248" s="341"/>
      <c r="C248" s="342"/>
      <c r="D248" s="370"/>
      <c r="E248" s="371"/>
      <c r="F248" s="370"/>
      <c r="G248" s="370"/>
      <c r="H248" s="370"/>
      <c r="I248" s="370"/>
      <c r="J248" s="370"/>
      <c r="K248" s="370"/>
      <c r="L248" s="370"/>
      <c r="M248" s="370"/>
      <c r="N248" s="370"/>
      <c r="O248" s="370"/>
      <c r="P248" s="370"/>
      <c r="Q248" s="370"/>
      <c r="R248" s="370"/>
      <c r="S248" s="370"/>
      <c r="T248" s="370"/>
      <c r="U248" s="370"/>
      <c r="V248" s="370"/>
      <c r="W248" s="370"/>
      <c r="X248" s="370"/>
      <c r="Y248" s="370"/>
      <c r="Z248" s="370"/>
      <c r="AA248" s="370"/>
      <c r="AB248" s="370"/>
      <c r="AC248" s="370"/>
      <c r="AD248" s="370"/>
      <c r="AE248" s="370"/>
      <c r="AF248" s="370"/>
      <c r="AG248" s="370"/>
      <c r="AH248" s="370"/>
      <c r="AI248" s="370"/>
      <c r="AJ248" s="370"/>
      <c r="AK248" s="370"/>
      <c r="AL248" s="370"/>
      <c r="AM248" s="370"/>
      <c r="AN248" s="370"/>
      <c r="AO248" s="370"/>
      <c r="AP248" s="370"/>
      <c r="AQ248" s="370"/>
      <c r="AR248" s="370"/>
      <c r="AS248" s="370"/>
      <c r="AT248" s="370"/>
      <c r="AU248" s="370"/>
      <c r="AV248" s="370"/>
      <c r="AW248" s="370"/>
      <c r="AX248" s="370"/>
      <c r="AY248" s="370"/>
      <c r="AZ248" s="370"/>
      <c r="BA248" s="370"/>
      <c r="BB248" s="370"/>
      <c r="BC248" s="370"/>
      <c r="BD248" s="370"/>
      <c r="BE248" s="370"/>
      <c r="BF248" s="370"/>
      <c r="BG248" s="370"/>
      <c r="BH248" s="370"/>
      <c r="BI248" s="370"/>
      <c r="BJ248" s="370"/>
      <c r="BK248" s="370"/>
      <c r="BL248" s="370"/>
      <c r="BM248" s="370"/>
      <c r="BN248" s="370"/>
      <c r="BO248" s="370"/>
      <c r="BP248" s="370"/>
    </row>
    <row r="249" spans="1:68" ht="15" x14ac:dyDescent="0.2">
      <c r="A249" s="369"/>
      <c r="B249" s="341"/>
      <c r="C249" s="342"/>
      <c r="D249" s="370"/>
      <c r="E249" s="371"/>
      <c r="F249" s="370"/>
      <c r="G249" s="370"/>
      <c r="H249" s="370"/>
      <c r="I249" s="370"/>
      <c r="J249" s="370"/>
      <c r="K249" s="370"/>
      <c r="L249" s="370"/>
      <c r="M249" s="370"/>
      <c r="N249" s="370"/>
      <c r="O249" s="370"/>
      <c r="P249" s="370"/>
      <c r="Q249" s="370"/>
      <c r="R249" s="370"/>
      <c r="S249" s="370"/>
      <c r="T249" s="370"/>
      <c r="U249" s="370"/>
      <c r="V249" s="370"/>
      <c r="W249" s="370"/>
      <c r="X249" s="370"/>
      <c r="Y249" s="370"/>
      <c r="Z249" s="370"/>
      <c r="AA249" s="370"/>
      <c r="AB249" s="370"/>
      <c r="AC249" s="370"/>
      <c r="AD249" s="370"/>
      <c r="AE249" s="370"/>
      <c r="AF249" s="370"/>
      <c r="AG249" s="370"/>
      <c r="AH249" s="370"/>
      <c r="AI249" s="370"/>
      <c r="AJ249" s="370"/>
      <c r="AK249" s="370"/>
      <c r="AL249" s="370"/>
      <c r="AM249" s="370"/>
      <c r="AN249" s="370"/>
      <c r="AO249" s="370"/>
      <c r="AP249" s="370"/>
      <c r="AQ249" s="370"/>
      <c r="AR249" s="370"/>
      <c r="AS249" s="370"/>
      <c r="AT249" s="370"/>
      <c r="AU249" s="370"/>
      <c r="AV249" s="370"/>
      <c r="AW249" s="370"/>
      <c r="AX249" s="370"/>
      <c r="AY249" s="370"/>
      <c r="AZ249" s="370"/>
      <c r="BA249" s="370"/>
      <c r="BB249" s="370"/>
      <c r="BC249" s="370"/>
      <c r="BD249" s="370"/>
      <c r="BE249" s="370"/>
      <c r="BF249" s="370"/>
      <c r="BG249" s="370"/>
      <c r="BH249" s="370"/>
      <c r="BI249" s="370"/>
      <c r="BJ249" s="370"/>
      <c r="BK249" s="370"/>
      <c r="BL249" s="370"/>
      <c r="BM249" s="370"/>
      <c r="BN249" s="370"/>
      <c r="BO249" s="370"/>
      <c r="BP249" s="370"/>
    </row>
    <row r="250" spans="1:68" ht="15" x14ac:dyDescent="0.2">
      <c r="A250" s="369"/>
      <c r="B250" s="341"/>
      <c r="C250" s="342"/>
      <c r="D250" s="370"/>
      <c r="E250" s="371"/>
      <c r="F250" s="370"/>
      <c r="G250" s="370"/>
      <c r="H250" s="370"/>
      <c r="I250" s="370"/>
      <c r="J250" s="370"/>
      <c r="K250" s="370"/>
      <c r="L250" s="370"/>
      <c r="M250" s="370"/>
      <c r="N250" s="370"/>
      <c r="O250" s="370"/>
      <c r="P250" s="370"/>
      <c r="Q250" s="370"/>
      <c r="R250" s="370"/>
      <c r="S250" s="370"/>
      <c r="T250" s="370"/>
      <c r="U250" s="370"/>
      <c r="V250" s="370"/>
      <c r="W250" s="370"/>
      <c r="X250" s="370"/>
      <c r="Y250" s="370"/>
      <c r="Z250" s="370"/>
      <c r="AA250" s="370"/>
      <c r="AB250" s="370"/>
      <c r="AC250" s="370"/>
      <c r="AD250" s="370"/>
      <c r="AE250" s="370"/>
      <c r="AF250" s="370"/>
      <c r="AG250" s="370"/>
      <c r="AH250" s="370"/>
      <c r="AI250" s="370"/>
      <c r="AJ250" s="370"/>
      <c r="AK250" s="370"/>
      <c r="AL250" s="370"/>
      <c r="AM250" s="370"/>
      <c r="AN250" s="370"/>
      <c r="AO250" s="370"/>
      <c r="AP250" s="370"/>
      <c r="AQ250" s="370"/>
      <c r="AR250" s="370"/>
      <c r="AS250" s="370"/>
      <c r="AT250" s="370"/>
      <c r="AU250" s="370"/>
      <c r="AV250" s="370"/>
      <c r="AW250" s="370"/>
      <c r="AX250" s="370"/>
      <c r="AY250" s="370"/>
      <c r="AZ250" s="370"/>
      <c r="BA250" s="370"/>
      <c r="BB250" s="370"/>
      <c r="BC250" s="370"/>
      <c r="BD250" s="370"/>
      <c r="BE250" s="370"/>
      <c r="BF250" s="370"/>
      <c r="BG250" s="370"/>
      <c r="BH250" s="370"/>
      <c r="BI250" s="370"/>
      <c r="BJ250" s="370"/>
      <c r="BK250" s="370"/>
      <c r="BL250" s="370"/>
      <c r="BM250" s="370"/>
      <c r="BN250" s="370"/>
      <c r="BO250" s="370"/>
      <c r="BP250" s="370"/>
    </row>
    <row r="251" spans="1:68" ht="15" x14ac:dyDescent="0.2">
      <c r="A251" s="369"/>
      <c r="B251" s="341"/>
      <c r="C251" s="342"/>
      <c r="D251" s="370"/>
      <c r="E251" s="371"/>
      <c r="F251" s="370"/>
      <c r="G251" s="370"/>
      <c r="H251" s="370"/>
      <c r="I251" s="370"/>
      <c r="J251" s="370"/>
      <c r="K251" s="370"/>
      <c r="L251" s="370"/>
      <c r="M251" s="370"/>
      <c r="N251" s="370"/>
      <c r="O251" s="370"/>
      <c r="P251" s="370"/>
      <c r="Q251" s="370"/>
      <c r="R251" s="370"/>
      <c r="S251" s="370"/>
      <c r="T251" s="370"/>
      <c r="U251" s="370"/>
      <c r="V251" s="370"/>
      <c r="W251" s="370"/>
      <c r="X251" s="370"/>
      <c r="Y251" s="370"/>
      <c r="Z251" s="370"/>
      <c r="AA251" s="370"/>
      <c r="AB251" s="370"/>
      <c r="AC251" s="370"/>
      <c r="AD251" s="370"/>
      <c r="AE251" s="370"/>
      <c r="AF251" s="370"/>
      <c r="AG251" s="370"/>
      <c r="AH251" s="370"/>
      <c r="AI251" s="370"/>
      <c r="AJ251" s="370"/>
      <c r="AK251" s="370"/>
      <c r="AL251" s="370"/>
      <c r="AM251" s="370"/>
      <c r="AN251" s="370"/>
      <c r="AO251" s="370"/>
      <c r="AP251" s="370"/>
      <c r="AQ251" s="370"/>
      <c r="AR251" s="370"/>
      <c r="AS251" s="370"/>
      <c r="AT251" s="370"/>
      <c r="AU251" s="370"/>
      <c r="AV251" s="370"/>
      <c r="AW251" s="370"/>
      <c r="AX251" s="370"/>
      <c r="AY251" s="370"/>
      <c r="AZ251" s="370"/>
      <c r="BA251" s="370"/>
      <c r="BB251" s="370"/>
      <c r="BC251" s="370"/>
      <c r="BD251" s="370"/>
      <c r="BE251" s="370"/>
      <c r="BF251" s="370"/>
      <c r="BG251" s="370"/>
      <c r="BH251" s="370"/>
      <c r="BI251" s="370"/>
      <c r="BJ251" s="370"/>
      <c r="BK251" s="370"/>
      <c r="BL251" s="370"/>
      <c r="BM251" s="370"/>
      <c r="BN251" s="370"/>
      <c r="BO251" s="370"/>
      <c r="BP251" s="370"/>
    </row>
    <row r="252" spans="1:68" ht="15" x14ac:dyDescent="0.2">
      <c r="A252" s="369"/>
      <c r="B252" s="341"/>
      <c r="C252" s="342"/>
      <c r="D252" s="370"/>
      <c r="E252" s="371"/>
      <c r="F252" s="370"/>
      <c r="G252" s="370"/>
      <c r="H252" s="370"/>
      <c r="I252" s="370"/>
      <c r="J252" s="370"/>
      <c r="K252" s="370"/>
      <c r="L252" s="370"/>
      <c r="M252" s="370"/>
      <c r="N252" s="370"/>
      <c r="O252" s="370"/>
      <c r="P252" s="370"/>
      <c r="Q252" s="370"/>
      <c r="R252" s="370"/>
      <c r="S252" s="370"/>
      <c r="T252" s="370"/>
      <c r="U252" s="370"/>
      <c r="V252" s="370"/>
      <c r="W252" s="370"/>
      <c r="X252" s="370"/>
      <c r="Y252" s="370"/>
      <c r="Z252" s="370"/>
      <c r="AA252" s="370"/>
      <c r="AB252" s="370"/>
      <c r="AC252" s="370"/>
      <c r="AD252" s="370"/>
      <c r="AE252" s="370"/>
      <c r="AF252" s="370"/>
      <c r="AG252" s="370"/>
      <c r="AH252" s="370"/>
      <c r="AI252" s="370"/>
      <c r="AJ252" s="370"/>
      <c r="AK252" s="370"/>
      <c r="AL252" s="370"/>
      <c r="AM252" s="370"/>
      <c r="AN252" s="370"/>
      <c r="AO252" s="370"/>
      <c r="AP252" s="370"/>
      <c r="AQ252" s="370"/>
      <c r="AR252" s="370"/>
      <c r="AS252" s="370"/>
      <c r="AT252" s="370"/>
      <c r="AU252" s="370"/>
      <c r="AV252" s="370"/>
      <c r="AW252" s="370"/>
      <c r="AX252" s="370"/>
      <c r="AY252" s="370"/>
      <c r="AZ252" s="370"/>
      <c r="BA252" s="370"/>
      <c r="BB252" s="370"/>
      <c r="BC252" s="370"/>
      <c r="BD252" s="370"/>
      <c r="BE252" s="370"/>
      <c r="BF252" s="370"/>
      <c r="BG252" s="370"/>
      <c r="BH252" s="370"/>
      <c r="BI252" s="370"/>
      <c r="BJ252" s="370"/>
      <c r="BK252" s="370"/>
      <c r="BL252" s="370"/>
      <c r="BM252" s="370"/>
      <c r="BN252" s="370"/>
      <c r="BO252" s="370"/>
      <c r="BP252" s="370"/>
    </row>
    <row r="253" spans="1:68" x14ac:dyDescent="0.2">
      <c r="A253" s="370"/>
      <c r="B253" s="370"/>
      <c r="C253" s="370"/>
      <c r="D253" s="370"/>
      <c r="E253" s="370"/>
      <c r="F253" s="370"/>
      <c r="G253" s="370"/>
      <c r="H253" s="370"/>
      <c r="I253" s="370"/>
      <c r="J253" s="370"/>
      <c r="K253" s="370"/>
      <c r="L253" s="370"/>
      <c r="M253" s="370"/>
      <c r="N253" s="370"/>
      <c r="O253" s="370"/>
      <c r="P253" s="370"/>
      <c r="Q253" s="370"/>
      <c r="R253" s="370"/>
      <c r="S253" s="370"/>
      <c r="T253" s="370"/>
      <c r="U253" s="370"/>
      <c r="V253" s="370"/>
      <c r="W253" s="370"/>
      <c r="X253" s="370"/>
      <c r="Y253" s="370"/>
      <c r="Z253" s="370"/>
      <c r="AA253" s="370"/>
      <c r="AB253" s="370"/>
      <c r="AC253" s="370"/>
      <c r="AD253" s="370"/>
      <c r="AE253" s="370"/>
      <c r="AF253" s="370"/>
      <c r="AG253" s="370"/>
      <c r="AH253" s="370"/>
      <c r="AI253" s="370"/>
      <c r="AJ253" s="370"/>
      <c r="AK253" s="370"/>
      <c r="AL253" s="370"/>
      <c r="AM253" s="370"/>
      <c r="AN253" s="370"/>
      <c r="AO253" s="370"/>
      <c r="AP253" s="370"/>
      <c r="AQ253" s="370"/>
      <c r="AR253" s="370"/>
      <c r="AS253" s="370"/>
      <c r="AT253" s="370"/>
      <c r="AU253" s="370"/>
      <c r="AV253" s="370"/>
      <c r="AW253" s="370"/>
      <c r="AX253" s="370"/>
      <c r="AY253" s="370"/>
      <c r="AZ253" s="370"/>
      <c r="BA253" s="370"/>
      <c r="BB253" s="370"/>
      <c r="BC253" s="370"/>
      <c r="BD253" s="370"/>
      <c r="BE253" s="370"/>
      <c r="BF253" s="370"/>
      <c r="BG253" s="370"/>
      <c r="BH253" s="370"/>
      <c r="BI253" s="370"/>
      <c r="BJ253" s="370"/>
      <c r="BK253" s="370"/>
      <c r="BL253" s="370"/>
      <c r="BM253" s="370"/>
      <c r="BN253" s="370"/>
      <c r="BO253" s="370"/>
      <c r="BP253" s="370"/>
    </row>
    <row r="254" spans="1:68" x14ac:dyDescent="0.2">
      <c r="A254" s="370"/>
      <c r="B254" s="370"/>
      <c r="C254" s="370"/>
      <c r="D254" s="370"/>
      <c r="E254" s="370"/>
      <c r="F254" s="370"/>
      <c r="G254" s="370"/>
      <c r="H254" s="370"/>
      <c r="I254" s="370"/>
      <c r="J254" s="370"/>
      <c r="K254" s="370"/>
      <c r="L254" s="370"/>
      <c r="M254" s="370"/>
      <c r="N254" s="370"/>
      <c r="O254" s="370"/>
      <c r="P254" s="370"/>
      <c r="Q254" s="370"/>
      <c r="R254" s="370"/>
      <c r="S254" s="370"/>
      <c r="T254" s="370"/>
      <c r="U254" s="370"/>
      <c r="V254" s="370"/>
      <c r="W254" s="370"/>
      <c r="X254" s="370"/>
      <c r="Y254" s="370"/>
      <c r="Z254" s="370"/>
      <c r="AA254" s="370"/>
      <c r="AB254" s="370"/>
      <c r="AC254" s="370"/>
      <c r="AD254" s="370"/>
      <c r="AE254" s="370"/>
      <c r="AF254" s="370"/>
      <c r="AG254" s="370"/>
      <c r="AH254" s="370"/>
      <c r="AI254" s="370"/>
      <c r="AJ254" s="370"/>
      <c r="AK254" s="370"/>
      <c r="AL254" s="370"/>
      <c r="AM254" s="370"/>
      <c r="AN254" s="370"/>
      <c r="AO254" s="370"/>
      <c r="AP254" s="370"/>
      <c r="AQ254" s="370"/>
      <c r="AR254" s="370"/>
      <c r="AS254" s="370"/>
      <c r="AT254" s="370"/>
      <c r="AU254" s="370"/>
      <c r="AV254" s="370"/>
      <c r="AW254" s="370"/>
      <c r="AX254" s="370"/>
      <c r="AY254" s="370"/>
      <c r="AZ254" s="370"/>
      <c r="BA254" s="370"/>
      <c r="BB254" s="370"/>
      <c r="BC254" s="370"/>
      <c r="BD254" s="370"/>
      <c r="BE254" s="370"/>
      <c r="BF254" s="370"/>
      <c r="BG254" s="370"/>
      <c r="BH254" s="370"/>
      <c r="BI254" s="370"/>
      <c r="BJ254" s="370"/>
      <c r="BK254" s="370"/>
      <c r="BL254" s="370"/>
      <c r="BM254" s="370"/>
      <c r="BN254" s="370"/>
      <c r="BO254" s="370"/>
      <c r="BP254" s="370"/>
    </row>
    <row r="255" spans="1:68" x14ac:dyDescent="0.2">
      <c r="A255" s="370"/>
      <c r="B255" s="370"/>
      <c r="C255" s="370"/>
      <c r="D255" s="370"/>
      <c r="E255" s="370"/>
      <c r="F255" s="370"/>
      <c r="G255" s="370"/>
      <c r="H255" s="370"/>
      <c r="I255" s="370"/>
      <c r="J255" s="370"/>
      <c r="K255" s="370"/>
      <c r="L255" s="370"/>
      <c r="M255" s="370"/>
      <c r="N255" s="370"/>
      <c r="O255" s="370"/>
      <c r="P255" s="370"/>
      <c r="Q255" s="370"/>
      <c r="R255" s="370"/>
      <c r="S255" s="370"/>
      <c r="T255" s="370"/>
      <c r="U255" s="370"/>
      <c r="V255" s="370"/>
      <c r="W255" s="370"/>
      <c r="X255" s="370"/>
      <c r="Y255" s="370"/>
      <c r="Z255" s="370"/>
      <c r="AA255" s="370"/>
      <c r="AB255" s="370"/>
      <c r="AC255" s="370"/>
      <c r="AD255" s="370"/>
      <c r="AE255" s="370"/>
      <c r="AF255" s="370"/>
      <c r="AG255" s="370"/>
      <c r="AH255" s="370"/>
      <c r="AI255" s="370"/>
      <c r="AJ255" s="370"/>
      <c r="AK255" s="370"/>
      <c r="AL255" s="370"/>
      <c r="AM255" s="370"/>
      <c r="AN255" s="370"/>
      <c r="AO255" s="370"/>
      <c r="AP255" s="370"/>
      <c r="AQ255" s="370"/>
      <c r="AR255" s="370"/>
      <c r="AS255" s="370"/>
      <c r="AT255" s="370"/>
      <c r="AU255" s="370"/>
      <c r="AV255" s="370"/>
      <c r="AW255" s="370"/>
      <c r="AX255" s="370"/>
      <c r="AY255" s="370"/>
      <c r="AZ255" s="370"/>
      <c r="BA255" s="370"/>
      <c r="BB255" s="370"/>
      <c r="BC255" s="370"/>
      <c r="BD255" s="370"/>
      <c r="BE255" s="370"/>
      <c r="BF255" s="370"/>
      <c r="BG255" s="370"/>
      <c r="BH255" s="370"/>
      <c r="BI255" s="370"/>
      <c r="BJ255" s="370"/>
      <c r="BK255" s="370"/>
      <c r="BL255" s="370"/>
      <c r="BM255" s="370"/>
      <c r="BN255" s="370"/>
      <c r="BO255" s="370"/>
      <c r="BP255" s="370"/>
    </row>
    <row r="256" spans="1:68" x14ac:dyDescent="0.2">
      <c r="A256" s="370"/>
      <c r="B256" s="370"/>
      <c r="C256" s="370"/>
      <c r="D256" s="370"/>
      <c r="E256" s="370"/>
      <c r="F256" s="370"/>
      <c r="G256" s="370"/>
      <c r="H256" s="370"/>
      <c r="I256" s="370"/>
      <c r="J256" s="370"/>
      <c r="K256" s="370"/>
      <c r="L256" s="370"/>
      <c r="M256" s="370"/>
      <c r="N256" s="370"/>
      <c r="O256" s="370"/>
      <c r="P256" s="370"/>
      <c r="Q256" s="370"/>
      <c r="R256" s="370"/>
      <c r="S256" s="370"/>
      <c r="T256" s="370"/>
      <c r="U256" s="370"/>
      <c r="V256" s="370"/>
      <c r="W256" s="370"/>
      <c r="X256" s="370"/>
      <c r="Y256" s="370"/>
      <c r="Z256" s="370"/>
      <c r="AA256" s="370"/>
      <c r="AB256" s="370"/>
      <c r="AC256" s="370"/>
      <c r="AD256" s="370"/>
      <c r="AE256" s="370"/>
      <c r="AF256" s="370"/>
      <c r="AG256" s="370"/>
      <c r="AH256" s="370"/>
      <c r="AI256" s="370"/>
      <c r="AJ256" s="370"/>
      <c r="AK256" s="370"/>
      <c r="AL256" s="370"/>
      <c r="AM256" s="370"/>
      <c r="AN256" s="370"/>
      <c r="AO256" s="370"/>
      <c r="AP256" s="370"/>
      <c r="AQ256" s="370"/>
      <c r="AR256" s="370"/>
      <c r="AS256" s="370"/>
      <c r="AT256" s="370"/>
      <c r="AU256" s="370"/>
      <c r="AV256" s="370"/>
      <c r="AW256" s="370"/>
      <c r="AX256" s="370"/>
      <c r="AY256" s="370"/>
      <c r="AZ256" s="370"/>
      <c r="BA256" s="370"/>
      <c r="BB256" s="370"/>
      <c r="BC256" s="370"/>
      <c r="BD256" s="370"/>
      <c r="BE256" s="370"/>
      <c r="BF256" s="370"/>
      <c r="BG256" s="370"/>
      <c r="BH256" s="370"/>
      <c r="BI256" s="370"/>
      <c r="BJ256" s="370"/>
      <c r="BK256" s="370"/>
      <c r="BL256" s="370"/>
      <c r="BM256" s="370"/>
      <c r="BN256" s="370"/>
      <c r="BO256" s="370"/>
      <c r="BP256" s="370"/>
    </row>
    <row r="257" spans="1:68" x14ac:dyDescent="0.2">
      <c r="A257" s="370"/>
      <c r="B257" s="370"/>
      <c r="C257" s="370"/>
      <c r="D257" s="370"/>
      <c r="E257" s="370"/>
      <c r="F257" s="370"/>
      <c r="G257" s="370"/>
      <c r="H257" s="370"/>
      <c r="I257" s="370"/>
      <c r="J257" s="370"/>
      <c r="K257" s="370"/>
      <c r="L257" s="370"/>
      <c r="M257" s="370"/>
      <c r="N257" s="370"/>
      <c r="O257" s="370"/>
      <c r="P257" s="370"/>
      <c r="Q257" s="370"/>
      <c r="R257" s="370"/>
      <c r="S257" s="370"/>
      <c r="T257" s="370"/>
      <c r="U257" s="370"/>
      <c r="V257" s="370"/>
      <c r="W257" s="370"/>
      <c r="X257" s="370"/>
      <c r="Y257" s="370"/>
      <c r="Z257" s="370"/>
      <c r="AA257" s="370"/>
      <c r="AB257" s="370"/>
      <c r="AC257" s="370"/>
      <c r="AD257" s="370"/>
      <c r="AE257" s="370"/>
      <c r="AF257" s="370"/>
      <c r="AG257" s="370"/>
      <c r="AH257" s="370"/>
      <c r="AI257" s="370"/>
      <c r="AJ257" s="370"/>
      <c r="AK257" s="370"/>
      <c r="AL257" s="370"/>
      <c r="AM257" s="370"/>
      <c r="AN257" s="370"/>
      <c r="AO257" s="370"/>
      <c r="AP257" s="370"/>
      <c r="AQ257" s="370"/>
      <c r="AR257" s="370"/>
      <c r="AS257" s="370"/>
      <c r="AT257" s="370"/>
      <c r="AU257" s="370"/>
      <c r="AV257" s="370"/>
      <c r="AW257" s="370"/>
      <c r="AX257" s="370"/>
      <c r="AY257" s="370"/>
      <c r="AZ257" s="370"/>
      <c r="BA257" s="370"/>
      <c r="BB257" s="370"/>
      <c r="BC257" s="370"/>
      <c r="BD257" s="370"/>
      <c r="BE257" s="370"/>
      <c r="BF257" s="370"/>
      <c r="BG257" s="370"/>
      <c r="BH257" s="370"/>
      <c r="BI257" s="370"/>
      <c r="BJ257" s="370"/>
      <c r="BK257" s="370"/>
      <c r="BL257" s="370"/>
      <c r="BM257" s="370"/>
      <c r="BN257" s="370"/>
      <c r="BO257" s="370"/>
      <c r="BP257" s="370"/>
    </row>
    <row r="258" spans="1:68" x14ac:dyDescent="0.2">
      <c r="A258" s="370"/>
      <c r="B258" s="370"/>
      <c r="C258" s="370"/>
      <c r="D258" s="370"/>
      <c r="E258" s="370"/>
      <c r="F258" s="370"/>
      <c r="G258" s="370"/>
      <c r="H258" s="370"/>
      <c r="I258" s="370"/>
      <c r="J258" s="370"/>
      <c r="K258" s="370"/>
      <c r="L258" s="370"/>
      <c r="M258" s="370"/>
      <c r="N258" s="370"/>
      <c r="O258" s="370"/>
      <c r="P258" s="370"/>
      <c r="Q258" s="370"/>
      <c r="R258" s="370"/>
      <c r="S258" s="370"/>
      <c r="T258" s="370"/>
      <c r="U258" s="370"/>
      <c r="V258" s="370"/>
      <c r="W258" s="370"/>
      <c r="X258" s="370"/>
      <c r="Y258" s="370"/>
      <c r="Z258" s="370"/>
      <c r="AA258" s="370"/>
      <c r="AB258" s="370"/>
      <c r="AC258" s="370"/>
      <c r="AD258" s="370"/>
      <c r="AE258" s="370"/>
      <c r="AF258" s="370"/>
      <c r="AG258" s="370"/>
      <c r="AH258" s="370"/>
      <c r="AI258" s="370"/>
      <c r="AJ258" s="370"/>
      <c r="AK258" s="370"/>
      <c r="AL258" s="370"/>
      <c r="AM258" s="370"/>
      <c r="AN258" s="370"/>
      <c r="AO258" s="370"/>
      <c r="AP258" s="370"/>
      <c r="AQ258" s="370"/>
      <c r="AR258" s="370"/>
      <c r="AS258" s="370"/>
      <c r="AT258" s="370"/>
      <c r="AU258" s="370"/>
      <c r="AV258" s="370"/>
      <c r="AW258" s="370"/>
      <c r="AX258" s="370"/>
      <c r="AY258" s="370"/>
      <c r="AZ258" s="370"/>
      <c r="BA258" s="370"/>
      <c r="BB258" s="370"/>
      <c r="BC258" s="370"/>
      <c r="BD258" s="370"/>
      <c r="BE258" s="370"/>
      <c r="BF258" s="370"/>
      <c r="BG258" s="370"/>
      <c r="BH258" s="370"/>
      <c r="BI258" s="370"/>
      <c r="BJ258" s="370"/>
      <c r="BK258" s="370"/>
      <c r="BL258" s="370"/>
      <c r="BM258" s="370"/>
      <c r="BN258" s="370"/>
      <c r="BO258" s="370"/>
      <c r="BP258" s="370"/>
    </row>
    <row r="259" spans="1:68" x14ac:dyDescent="0.2">
      <c r="A259" s="370"/>
      <c r="B259" s="370"/>
      <c r="C259" s="370"/>
      <c r="D259" s="370"/>
      <c r="E259" s="370"/>
      <c r="F259" s="370"/>
      <c r="G259" s="370"/>
      <c r="H259" s="370"/>
      <c r="I259" s="370"/>
      <c r="J259" s="370"/>
      <c r="K259" s="370"/>
      <c r="L259" s="370"/>
      <c r="M259" s="370"/>
      <c r="N259" s="370"/>
      <c r="O259" s="370"/>
      <c r="P259" s="370"/>
      <c r="Q259" s="370"/>
      <c r="R259" s="370"/>
      <c r="S259" s="370"/>
      <c r="T259" s="370"/>
      <c r="U259" s="370"/>
      <c r="V259" s="370"/>
      <c r="W259" s="370"/>
      <c r="X259" s="370"/>
      <c r="Y259" s="370"/>
      <c r="Z259" s="370"/>
      <c r="AA259" s="370"/>
      <c r="AB259" s="370"/>
      <c r="AC259" s="370"/>
      <c r="AD259" s="370"/>
      <c r="AE259" s="370"/>
      <c r="AF259" s="370"/>
      <c r="AG259" s="370"/>
      <c r="AH259" s="370"/>
      <c r="AI259" s="370"/>
      <c r="AJ259" s="370"/>
      <c r="AK259" s="370"/>
      <c r="AL259" s="370"/>
      <c r="AM259" s="370"/>
      <c r="AN259" s="370"/>
      <c r="AO259" s="370"/>
      <c r="AP259" s="370"/>
      <c r="AQ259" s="370"/>
      <c r="AR259" s="370"/>
      <c r="AS259" s="370"/>
      <c r="AT259" s="370"/>
      <c r="AU259" s="370"/>
      <c r="AV259" s="370"/>
      <c r="AW259" s="370"/>
      <c r="AX259" s="370"/>
      <c r="AY259" s="370"/>
      <c r="AZ259" s="370"/>
      <c r="BA259" s="370"/>
      <c r="BB259" s="370"/>
      <c r="BC259" s="370"/>
      <c r="BD259" s="370"/>
      <c r="BE259" s="370"/>
      <c r="BF259" s="370"/>
      <c r="BG259" s="370"/>
      <c r="BH259" s="370"/>
      <c r="BI259" s="370"/>
      <c r="BJ259" s="370"/>
      <c r="BK259" s="370"/>
      <c r="BL259" s="370"/>
      <c r="BM259" s="370"/>
      <c r="BN259" s="370"/>
      <c r="BO259" s="370"/>
      <c r="BP259" s="370"/>
    </row>
    <row r="260" spans="1:68" x14ac:dyDescent="0.2">
      <c r="A260" s="370"/>
      <c r="B260" s="370"/>
      <c r="C260" s="370"/>
      <c r="D260" s="370"/>
      <c r="E260" s="370"/>
      <c r="F260" s="370"/>
      <c r="G260" s="370"/>
      <c r="H260" s="370"/>
      <c r="I260" s="370"/>
      <c r="J260" s="370"/>
      <c r="K260" s="370"/>
      <c r="L260" s="370"/>
      <c r="M260" s="370"/>
      <c r="N260" s="370"/>
      <c r="O260" s="370"/>
      <c r="P260" s="370"/>
      <c r="Q260" s="370"/>
      <c r="R260" s="370"/>
      <c r="S260" s="370"/>
      <c r="T260" s="370"/>
      <c r="U260" s="370"/>
      <c r="V260" s="370"/>
      <c r="W260" s="370"/>
      <c r="X260" s="370"/>
      <c r="Y260" s="370"/>
      <c r="Z260" s="370"/>
      <c r="AA260" s="370"/>
      <c r="AB260" s="370"/>
      <c r="AC260" s="370"/>
      <c r="AD260" s="370"/>
      <c r="AE260" s="370"/>
      <c r="AF260" s="370"/>
      <c r="AG260" s="370"/>
      <c r="AH260" s="370"/>
      <c r="AI260" s="370"/>
      <c r="AJ260" s="370"/>
      <c r="AK260" s="370"/>
      <c r="AL260" s="370"/>
      <c r="AM260" s="370"/>
      <c r="AN260" s="370"/>
      <c r="AO260" s="370"/>
      <c r="AP260" s="370"/>
      <c r="AQ260" s="370"/>
      <c r="AR260" s="370"/>
      <c r="AS260" s="370"/>
      <c r="AT260" s="370"/>
      <c r="AU260" s="370"/>
      <c r="AV260" s="370"/>
      <c r="AW260" s="370"/>
      <c r="AX260" s="370"/>
      <c r="AY260" s="370"/>
      <c r="AZ260" s="370"/>
      <c r="BA260" s="370"/>
      <c r="BB260" s="370"/>
      <c r="BC260" s="370"/>
      <c r="BD260" s="370"/>
      <c r="BE260" s="370"/>
      <c r="BF260" s="370"/>
      <c r="BG260" s="370"/>
      <c r="BH260" s="370"/>
      <c r="BI260" s="370"/>
      <c r="BJ260" s="370"/>
      <c r="BK260" s="370"/>
      <c r="BL260" s="370"/>
      <c r="BM260" s="370"/>
      <c r="BN260" s="370"/>
      <c r="BO260" s="370"/>
      <c r="BP260" s="370"/>
    </row>
    <row r="261" spans="1:68" x14ac:dyDescent="0.2">
      <c r="A261" s="370"/>
      <c r="B261" s="370"/>
      <c r="C261" s="370"/>
      <c r="D261" s="370"/>
      <c r="E261" s="370"/>
      <c r="F261" s="370"/>
      <c r="G261" s="370"/>
      <c r="H261" s="370"/>
      <c r="I261" s="370"/>
      <c r="J261" s="370"/>
      <c r="K261" s="370"/>
      <c r="L261" s="370"/>
      <c r="M261" s="370"/>
      <c r="N261" s="370"/>
      <c r="O261" s="370"/>
      <c r="P261" s="370"/>
      <c r="Q261" s="370"/>
      <c r="R261" s="370"/>
      <c r="S261" s="370"/>
      <c r="T261" s="370"/>
      <c r="U261" s="370"/>
      <c r="V261" s="370"/>
      <c r="W261" s="370"/>
      <c r="X261" s="370"/>
      <c r="Y261" s="370"/>
      <c r="Z261" s="370"/>
      <c r="AA261" s="370"/>
      <c r="AB261" s="370"/>
      <c r="AC261" s="370"/>
      <c r="AD261" s="370"/>
      <c r="AE261" s="370"/>
      <c r="AF261" s="370"/>
      <c r="AG261" s="370"/>
      <c r="AH261" s="370"/>
      <c r="AI261" s="370"/>
      <c r="AJ261" s="370"/>
      <c r="AK261" s="370"/>
      <c r="AL261" s="370"/>
      <c r="AM261" s="370"/>
      <c r="AN261" s="370"/>
      <c r="AO261" s="370"/>
      <c r="AP261" s="370"/>
      <c r="AQ261" s="370"/>
      <c r="AR261" s="370"/>
      <c r="AS261" s="370"/>
      <c r="AT261" s="370"/>
      <c r="AU261" s="370"/>
      <c r="AV261" s="370"/>
      <c r="AW261" s="370"/>
      <c r="AX261" s="370"/>
      <c r="AY261" s="370"/>
      <c r="AZ261" s="370"/>
      <c r="BA261" s="370"/>
      <c r="BB261" s="370"/>
      <c r="BC261" s="370"/>
      <c r="BD261" s="370"/>
      <c r="BE261" s="370"/>
      <c r="BF261" s="370"/>
      <c r="BG261" s="370"/>
      <c r="BH261" s="370"/>
      <c r="BI261" s="370"/>
      <c r="BJ261" s="370"/>
      <c r="BK261" s="370"/>
      <c r="BL261" s="370"/>
      <c r="BM261" s="370"/>
      <c r="BN261" s="370"/>
      <c r="BO261" s="370"/>
      <c r="BP261" s="370"/>
    </row>
    <row r="262" spans="1:68" x14ac:dyDescent="0.2">
      <c r="A262" s="370"/>
      <c r="B262" s="370"/>
      <c r="C262" s="370"/>
      <c r="D262" s="370"/>
      <c r="E262" s="370"/>
      <c r="F262" s="370"/>
      <c r="G262" s="370"/>
      <c r="H262" s="370"/>
      <c r="I262" s="370"/>
      <c r="J262" s="370"/>
      <c r="K262" s="370"/>
      <c r="L262" s="370"/>
      <c r="M262" s="370"/>
      <c r="N262" s="370"/>
      <c r="O262" s="370"/>
      <c r="P262" s="370"/>
      <c r="Q262" s="370"/>
      <c r="R262" s="370"/>
      <c r="S262" s="370"/>
      <c r="T262" s="370"/>
      <c r="U262" s="370"/>
      <c r="V262" s="370"/>
      <c r="W262" s="370"/>
      <c r="X262" s="370"/>
      <c r="Y262" s="370"/>
      <c r="Z262" s="370"/>
      <c r="AA262" s="370"/>
      <c r="AB262" s="370"/>
      <c r="AC262" s="370"/>
      <c r="AD262" s="370"/>
      <c r="AE262" s="370"/>
      <c r="AF262" s="370"/>
      <c r="AG262" s="370"/>
      <c r="AH262" s="370"/>
      <c r="AI262" s="370"/>
      <c r="AJ262" s="370"/>
      <c r="AK262" s="370"/>
      <c r="AL262" s="370"/>
      <c r="AM262" s="370"/>
      <c r="AN262" s="370"/>
      <c r="AO262" s="370"/>
      <c r="AP262" s="370"/>
      <c r="AQ262" s="370"/>
      <c r="AR262" s="370"/>
      <c r="AS262" s="370"/>
      <c r="AT262" s="370"/>
      <c r="AU262" s="370"/>
      <c r="AV262" s="370"/>
      <c r="AW262" s="370"/>
      <c r="AX262" s="370"/>
      <c r="AY262" s="370"/>
      <c r="AZ262" s="370"/>
      <c r="BA262" s="370"/>
      <c r="BB262" s="370"/>
      <c r="BC262" s="370"/>
      <c r="BD262" s="370"/>
      <c r="BE262" s="370"/>
      <c r="BF262" s="370"/>
      <c r="BG262" s="370"/>
      <c r="BH262" s="370"/>
      <c r="BI262" s="370"/>
      <c r="BJ262" s="370"/>
      <c r="BK262" s="370"/>
      <c r="BL262" s="370"/>
      <c r="BM262" s="370"/>
      <c r="BN262" s="370"/>
      <c r="BO262" s="370"/>
      <c r="BP262" s="370"/>
    </row>
    <row r="263" spans="1:68" x14ac:dyDescent="0.2">
      <c r="A263" s="370"/>
      <c r="B263" s="370"/>
      <c r="C263" s="370"/>
      <c r="D263" s="370"/>
      <c r="E263" s="370"/>
      <c r="F263" s="370"/>
      <c r="G263" s="370"/>
      <c r="H263" s="370"/>
      <c r="I263" s="370"/>
      <c r="J263" s="370"/>
      <c r="K263" s="370"/>
      <c r="L263" s="370"/>
      <c r="M263" s="370"/>
      <c r="N263" s="370"/>
      <c r="O263" s="370"/>
      <c r="P263" s="370"/>
      <c r="Q263" s="370"/>
      <c r="R263" s="370"/>
      <c r="S263" s="370"/>
      <c r="T263" s="370"/>
      <c r="U263" s="370"/>
      <c r="V263" s="370"/>
      <c r="W263" s="370"/>
      <c r="X263" s="370"/>
      <c r="Y263" s="370"/>
      <c r="Z263" s="370"/>
      <c r="AA263" s="370"/>
      <c r="AB263" s="370"/>
      <c r="AC263" s="370"/>
      <c r="AD263" s="370"/>
      <c r="AE263" s="370"/>
      <c r="AF263" s="370"/>
      <c r="AG263" s="370"/>
      <c r="AH263" s="370"/>
      <c r="AI263" s="370"/>
      <c r="AJ263" s="370"/>
      <c r="AK263" s="370"/>
      <c r="AL263" s="370"/>
      <c r="AM263" s="370"/>
      <c r="AN263" s="370"/>
      <c r="AO263" s="370"/>
      <c r="AP263" s="370"/>
      <c r="AQ263" s="370"/>
      <c r="AR263" s="370"/>
      <c r="AS263" s="370"/>
      <c r="AT263" s="370"/>
      <c r="AU263" s="370"/>
      <c r="AV263" s="370"/>
      <c r="AW263" s="370"/>
      <c r="AX263" s="370"/>
      <c r="AY263" s="370"/>
      <c r="AZ263" s="370"/>
      <c r="BA263" s="370"/>
      <c r="BB263" s="370"/>
      <c r="BC263" s="370"/>
      <c r="BD263" s="370"/>
      <c r="BE263" s="370"/>
      <c r="BF263" s="370"/>
      <c r="BG263" s="370"/>
      <c r="BH263" s="370"/>
      <c r="BI263" s="370"/>
      <c r="BJ263" s="370"/>
      <c r="BK263" s="370"/>
      <c r="BL263" s="370"/>
      <c r="BM263" s="370"/>
      <c r="BN263" s="370"/>
      <c r="BO263" s="370"/>
      <c r="BP263" s="370"/>
    </row>
    <row r="264" spans="1:68" x14ac:dyDescent="0.2">
      <c r="A264" s="370"/>
      <c r="B264" s="370"/>
      <c r="C264" s="370"/>
      <c r="D264" s="370"/>
      <c r="E264" s="370"/>
      <c r="F264" s="370"/>
      <c r="G264" s="370"/>
      <c r="H264" s="370"/>
      <c r="I264" s="370"/>
      <c r="J264" s="370"/>
      <c r="K264" s="370"/>
      <c r="L264" s="370"/>
      <c r="M264" s="370"/>
      <c r="N264" s="370"/>
      <c r="O264" s="370"/>
      <c r="P264" s="370"/>
      <c r="Q264" s="370"/>
      <c r="R264" s="370"/>
      <c r="S264" s="370"/>
      <c r="T264" s="370"/>
      <c r="U264" s="370"/>
      <c r="V264" s="370"/>
      <c r="W264" s="370"/>
      <c r="X264" s="370"/>
      <c r="Y264" s="370"/>
      <c r="Z264" s="370"/>
      <c r="AA264" s="370"/>
      <c r="AB264" s="370"/>
      <c r="AC264" s="370"/>
      <c r="AD264" s="370"/>
      <c r="AE264" s="370"/>
      <c r="AF264" s="370"/>
      <c r="AG264" s="370"/>
      <c r="AH264" s="370"/>
      <c r="AI264" s="370"/>
      <c r="AJ264" s="370"/>
      <c r="AK264" s="370"/>
      <c r="AL264" s="370"/>
      <c r="AM264" s="370"/>
      <c r="AN264" s="370"/>
      <c r="AO264" s="370"/>
      <c r="AP264" s="370"/>
      <c r="AQ264" s="370"/>
      <c r="AR264" s="370"/>
      <c r="AS264" s="370"/>
      <c r="AT264" s="370"/>
      <c r="AU264" s="370"/>
      <c r="AV264" s="370"/>
      <c r="AW264" s="370"/>
      <c r="AX264" s="370"/>
      <c r="AY264" s="370"/>
      <c r="AZ264" s="370"/>
      <c r="BA264" s="370"/>
      <c r="BB264" s="370"/>
      <c r="BC264" s="370"/>
      <c r="BD264" s="370"/>
      <c r="BE264" s="370"/>
      <c r="BF264" s="370"/>
      <c r="BG264" s="370"/>
      <c r="BH264" s="370"/>
      <c r="BI264" s="370"/>
      <c r="BJ264" s="370"/>
      <c r="BK264" s="370"/>
      <c r="BL264" s="370"/>
      <c r="BM264" s="370"/>
      <c r="BN264" s="370"/>
      <c r="BO264" s="370"/>
      <c r="BP264" s="370"/>
    </row>
    <row r="265" spans="1:68" x14ac:dyDescent="0.2">
      <c r="A265" s="370"/>
      <c r="B265" s="370"/>
      <c r="C265" s="370"/>
      <c r="D265" s="370"/>
      <c r="E265" s="370"/>
      <c r="F265" s="370"/>
      <c r="G265" s="370"/>
      <c r="H265" s="370"/>
      <c r="I265" s="370"/>
      <c r="J265" s="370"/>
      <c r="K265" s="370"/>
      <c r="L265" s="370"/>
      <c r="M265" s="370"/>
      <c r="N265" s="370"/>
      <c r="O265" s="370"/>
      <c r="P265" s="370"/>
      <c r="Q265" s="370"/>
      <c r="R265" s="370"/>
      <c r="S265" s="370"/>
      <c r="T265" s="370"/>
      <c r="U265" s="370"/>
      <c r="V265" s="370"/>
      <c r="W265" s="370"/>
      <c r="X265" s="370"/>
      <c r="Y265" s="370"/>
      <c r="Z265" s="370"/>
      <c r="AA265" s="370"/>
      <c r="AB265" s="370"/>
      <c r="AC265" s="370"/>
      <c r="AD265" s="370"/>
      <c r="AE265" s="370"/>
      <c r="AF265" s="370"/>
      <c r="AG265" s="370"/>
      <c r="AH265" s="370"/>
      <c r="AI265" s="370"/>
      <c r="AJ265" s="370"/>
      <c r="AK265" s="370"/>
      <c r="AL265" s="370"/>
      <c r="AM265" s="370"/>
      <c r="AN265" s="370"/>
      <c r="AO265" s="370"/>
      <c r="AP265" s="370"/>
      <c r="AQ265" s="370"/>
      <c r="AR265" s="370"/>
      <c r="AS265" s="370"/>
      <c r="AT265" s="370"/>
      <c r="AU265" s="370"/>
      <c r="AV265" s="370"/>
      <c r="AW265" s="370"/>
      <c r="AX265" s="370"/>
      <c r="AY265" s="370"/>
      <c r="AZ265" s="370"/>
      <c r="BA265" s="370"/>
      <c r="BB265" s="370"/>
      <c r="BC265" s="370"/>
      <c r="BD265" s="370"/>
      <c r="BE265" s="370"/>
      <c r="BF265" s="370"/>
      <c r="BG265" s="370"/>
      <c r="BH265" s="370"/>
      <c r="BI265" s="370"/>
      <c r="BJ265" s="370"/>
      <c r="BK265" s="370"/>
      <c r="BL265" s="370"/>
      <c r="BM265" s="370"/>
      <c r="BN265" s="370"/>
      <c r="BO265" s="370"/>
      <c r="BP265" s="370"/>
    </row>
    <row r="266" spans="1:68" x14ac:dyDescent="0.2">
      <c r="A266" s="370"/>
      <c r="B266" s="370"/>
      <c r="C266" s="370"/>
      <c r="D266" s="370"/>
      <c r="E266" s="370"/>
      <c r="F266" s="370"/>
      <c r="G266" s="370"/>
      <c r="H266" s="370"/>
      <c r="I266" s="370"/>
      <c r="J266" s="370"/>
      <c r="K266" s="370"/>
      <c r="L266" s="370"/>
      <c r="M266" s="370"/>
      <c r="N266" s="370"/>
      <c r="O266" s="370"/>
      <c r="P266" s="370"/>
      <c r="Q266" s="370"/>
      <c r="R266" s="370"/>
      <c r="S266" s="370"/>
      <c r="T266" s="370"/>
      <c r="U266" s="370"/>
      <c r="V266" s="370"/>
      <c r="W266" s="370"/>
      <c r="X266" s="370"/>
      <c r="Y266" s="370"/>
      <c r="Z266" s="370"/>
      <c r="AA266" s="370"/>
      <c r="AB266" s="370"/>
      <c r="AC266" s="370"/>
      <c r="AD266" s="370"/>
      <c r="AE266" s="370"/>
      <c r="AF266" s="370"/>
      <c r="AG266" s="370"/>
      <c r="AH266" s="370"/>
      <c r="AI266" s="370"/>
      <c r="AJ266" s="370"/>
      <c r="AK266" s="370"/>
      <c r="AL266" s="370"/>
      <c r="AM266" s="370"/>
      <c r="AN266" s="370"/>
      <c r="AO266" s="370"/>
      <c r="AP266" s="370"/>
      <c r="AQ266" s="370"/>
      <c r="AR266" s="370"/>
      <c r="AS266" s="370"/>
      <c r="AT266" s="370"/>
      <c r="AU266" s="370"/>
      <c r="AV266" s="370"/>
      <c r="AW266" s="370"/>
      <c r="AX266" s="370"/>
      <c r="AY266" s="370"/>
      <c r="AZ266" s="370"/>
      <c r="BA266" s="370"/>
      <c r="BB266" s="370"/>
      <c r="BC266" s="370"/>
      <c r="BD266" s="370"/>
      <c r="BE266" s="370"/>
      <c r="BF266" s="370"/>
      <c r="BG266" s="370"/>
      <c r="BH266" s="370"/>
      <c r="BI266" s="370"/>
      <c r="BJ266" s="370"/>
      <c r="BK266" s="370"/>
      <c r="BL266" s="370"/>
      <c r="BM266" s="370"/>
      <c r="BN266" s="370"/>
      <c r="BO266" s="370"/>
      <c r="BP266" s="370"/>
    </row>
    <row r="267" spans="1:68" x14ac:dyDescent="0.2">
      <c r="A267" s="370"/>
      <c r="B267" s="370"/>
      <c r="C267" s="370"/>
      <c r="D267" s="370"/>
      <c r="E267" s="370"/>
      <c r="F267" s="370"/>
      <c r="G267" s="370"/>
      <c r="H267" s="370"/>
      <c r="I267" s="370"/>
      <c r="J267" s="370"/>
      <c r="K267" s="370"/>
      <c r="L267" s="370"/>
      <c r="M267" s="370"/>
      <c r="N267" s="370"/>
      <c r="O267" s="370"/>
      <c r="P267" s="370"/>
      <c r="Q267" s="370"/>
      <c r="R267" s="370"/>
      <c r="S267" s="370"/>
      <c r="T267" s="370"/>
      <c r="U267" s="370"/>
      <c r="V267" s="370"/>
      <c r="W267" s="370"/>
      <c r="X267" s="370"/>
      <c r="Y267" s="370"/>
      <c r="Z267" s="370"/>
      <c r="AA267" s="370"/>
      <c r="AB267" s="370"/>
      <c r="AC267" s="370"/>
      <c r="AD267" s="370"/>
      <c r="AE267" s="370"/>
      <c r="AF267" s="370"/>
      <c r="AG267" s="370"/>
      <c r="AH267" s="370"/>
      <c r="AI267" s="370"/>
      <c r="AJ267" s="370"/>
      <c r="AK267" s="370"/>
      <c r="AL267" s="370"/>
      <c r="AM267" s="370"/>
      <c r="AN267" s="370"/>
      <c r="AO267" s="370"/>
      <c r="AP267" s="370"/>
      <c r="AQ267" s="370"/>
      <c r="AR267" s="370"/>
      <c r="AS267" s="370"/>
      <c r="AT267" s="370"/>
      <c r="AU267" s="370"/>
      <c r="AV267" s="370"/>
      <c r="AW267" s="370"/>
      <c r="AX267" s="370"/>
      <c r="AY267" s="370"/>
      <c r="AZ267" s="370"/>
      <c r="BA267" s="370"/>
      <c r="BB267" s="370"/>
      <c r="BC267" s="370"/>
      <c r="BD267" s="370"/>
      <c r="BE267" s="370"/>
      <c r="BF267" s="370"/>
      <c r="BG267" s="370"/>
      <c r="BH267" s="370"/>
      <c r="BI267" s="370"/>
      <c r="BJ267" s="370"/>
      <c r="BK267" s="370"/>
      <c r="BL267" s="370"/>
      <c r="BM267" s="370"/>
      <c r="BN267" s="370"/>
      <c r="BO267" s="370"/>
      <c r="BP267" s="370"/>
    </row>
    <row r="268" spans="1:68" x14ac:dyDescent="0.2">
      <c r="A268" s="370"/>
      <c r="B268" s="370"/>
      <c r="C268" s="370"/>
      <c r="D268" s="370"/>
      <c r="E268" s="370"/>
      <c r="F268" s="370"/>
      <c r="G268" s="370"/>
      <c r="H268" s="370"/>
      <c r="I268" s="370"/>
      <c r="J268" s="370"/>
      <c r="K268" s="370"/>
      <c r="L268" s="370"/>
      <c r="M268" s="370"/>
      <c r="N268" s="370"/>
      <c r="O268" s="370"/>
      <c r="P268" s="370"/>
      <c r="Q268" s="370"/>
      <c r="R268" s="370"/>
      <c r="S268" s="370"/>
      <c r="T268" s="370"/>
      <c r="U268" s="370"/>
      <c r="V268" s="370"/>
      <c r="W268" s="370"/>
      <c r="X268" s="370"/>
      <c r="Y268" s="370"/>
      <c r="Z268" s="370"/>
      <c r="AA268" s="370"/>
      <c r="AB268" s="370"/>
      <c r="AC268" s="370"/>
      <c r="AD268" s="370"/>
      <c r="AE268" s="370"/>
      <c r="AF268" s="370"/>
      <c r="AG268" s="370"/>
      <c r="AH268" s="370"/>
      <c r="AI268" s="370"/>
      <c r="AJ268" s="370"/>
      <c r="AK268" s="370"/>
      <c r="AL268" s="370"/>
      <c r="AM268" s="370"/>
      <c r="AN268" s="370"/>
      <c r="AO268" s="370"/>
      <c r="AP268" s="370"/>
      <c r="AQ268" s="370"/>
      <c r="AR268" s="370"/>
      <c r="AS268" s="370"/>
      <c r="AT268" s="370"/>
      <c r="AU268" s="370"/>
      <c r="AV268" s="370"/>
      <c r="AW268" s="370"/>
      <c r="AX268" s="370"/>
      <c r="AY268" s="370"/>
      <c r="AZ268" s="370"/>
      <c r="BA268" s="370"/>
      <c r="BB268" s="370"/>
      <c r="BC268" s="370"/>
      <c r="BD268" s="370"/>
      <c r="BE268" s="370"/>
      <c r="BF268" s="370"/>
      <c r="BG268" s="370"/>
      <c r="BH268" s="370"/>
      <c r="BI268" s="370"/>
      <c r="BJ268" s="370"/>
      <c r="BK268" s="370"/>
      <c r="BL268" s="370"/>
      <c r="BM268" s="370"/>
      <c r="BN268" s="370"/>
      <c r="BO268" s="370"/>
      <c r="BP268" s="370"/>
    </row>
    <row r="269" spans="1:68" x14ac:dyDescent="0.2">
      <c r="A269" s="370"/>
      <c r="B269" s="370"/>
      <c r="C269" s="370"/>
      <c r="D269" s="370"/>
      <c r="E269" s="370"/>
      <c r="F269" s="370"/>
      <c r="G269" s="370"/>
      <c r="H269" s="370"/>
      <c r="I269" s="370"/>
      <c r="J269" s="370"/>
      <c r="K269" s="370"/>
      <c r="L269" s="370"/>
      <c r="M269" s="370"/>
      <c r="N269" s="370"/>
      <c r="O269" s="370"/>
      <c r="P269" s="370"/>
      <c r="Q269" s="370"/>
      <c r="R269" s="370"/>
      <c r="S269" s="370"/>
      <c r="T269" s="370"/>
      <c r="U269" s="370"/>
      <c r="V269" s="370"/>
      <c r="W269" s="370"/>
      <c r="X269" s="370"/>
      <c r="Y269" s="370"/>
      <c r="Z269" s="370"/>
      <c r="AA269" s="370"/>
      <c r="AB269" s="370"/>
      <c r="AC269" s="370"/>
      <c r="AD269" s="370"/>
      <c r="AE269" s="370"/>
      <c r="AF269" s="370"/>
      <c r="AG269" s="370"/>
      <c r="AH269" s="370"/>
      <c r="AI269" s="370"/>
      <c r="AJ269" s="370"/>
      <c r="AK269" s="370"/>
      <c r="AL269" s="370"/>
      <c r="AM269" s="370"/>
      <c r="AN269" s="370"/>
      <c r="AO269" s="370"/>
      <c r="AP269" s="370"/>
      <c r="AQ269" s="370"/>
      <c r="AR269" s="370"/>
      <c r="AS269" s="370"/>
      <c r="AT269" s="370"/>
      <c r="AU269" s="370"/>
      <c r="AV269" s="370"/>
      <c r="AW269" s="370"/>
      <c r="AX269" s="370"/>
      <c r="AY269" s="370"/>
      <c r="AZ269" s="370"/>
      <c r="BA269" s="370"/>
      <c r="BB269" s="370"/>
      <c r="BC269" s="370"/>
      <c r="BD269" s="370"/>
      <c r="BE269" s="370"/>
      <c r="BF269" s="370"/>
      <c r="BG269" s="370"/>
      <c r="BH269" s="370"/>
      <c r="BI269" s="370"/>
      <c r="BJ269" s="370"/>
      <c r="BK269" s="370"/>
      <c r="BL269" s="370"/>
      <c r="BM269" s="370"/>
      <c r="BN269" s="370"/>
      <c r="BO269" s="370"/>
      <c r="BP269" s="370"/>
    </row>
    <row r="270" spans="1:68" x14ac:dyDescent="0.2">
      <c r="A270" s="370"/>
      <c r="B270" s="370"/>
      <c r="C270" s="370"/>
      <c r="D270" s="370"/>
      <c r="E270" s="370"/>
      <c r="F270" s="370"/>
      <c r="G270" s="370"/>
      <c r="H270" s="370"/>
      <c r="I270" s="370"/>
      <c r="J270" s="370"/>
      <c r="K270" s="370"/>
      <c r="L270" s="370"/>
      <c r="M270" s="370"/>
      <c r="N270" s="370"/>
      <c r="O270" s="370"/>
      <c r="P270" s="370"/>
      <c r="Q270" s="370"/>
      <c r="R270" s="370"/>
      <c r="S270" s="370"/>
      <c r="T270" s="370"/>
      <c r="U270" s="370"/>
      <c r="V270" s="370"/>
      <c r="W270" s="370"/>
      <c r="X270" s="370"/>
      <c r="Y270" s="370"/>
      <c r="Z270" s="370"/>
      <c r="AA270" s="370"/>
      <c r="AB270" s="370"/>
      <c r="AC270" s="370"/>
      <c r="AD270" s="370"/>
      <c r="AE270" s="370"/>
      <c r="AF270" s="370"/>
      <c r="AG270" s="370"/>
      <c r="AH270" s="370"/>
      <c r="AI270" s="370"/>
      <c r="AJ270" s="370"/>
      <c r="AK270" s="370"/>
      <c r="AL270" s="370"/>
      <c r="AM270" s="370"/>
      <c r="AN270" s="370"/>
      <c r="AO270" s="370"/>
      <c r="AP270" s="370"/>
      <c r="AQ270" s="370"/>
      <c r="AR270" s="370"/>
      <c r="AS270" s="370"/>
      <c r="AT270" s="370"/>
      <c r="AU270" s="370"/>
      <c r="AV270" s="370"/>
      <c r="AW270" s="370"/>
      <c r="AX270" s="370"/>
      <c r="AY270" s="370"/>
      <c r="AZ270" s="370"/>
      <c r="BA270" s="370"/>
      <c r="BB270" s="370"/>
      <c r="BC270" s="370"/>
      <c r="BD270" s="370"/>
      <c r="BE270" s="370"/>
      <c r="BF270" s="370"/>
      <c r="BG270" s="370"/>
      <c r="BH270" s="370"/>
      <c r="BI270" s="370"/>
      <c r="BJ270" s="370"/>
      <c r="BK270" s="370"/>
      <c r="BL270" s="370"/>
      <c r="BM270" s="370"/>
      <c r="BN270" s="370"/>
      <c r="BO270" s="370"/>
      <c r="BP270" s="370"/>
    </row>
    <row r="271" spans="1:68" x14ac:dyDescent="0.2">
      <c r="A271" s="370"/>
      <c r="B271" s="370"/>
      <c r="C271" s="370"/>
      <c r="D271" s="370"/>
      <c r="E271" s="370"/>
      <c r="F271" s="370"/>
      <c r="G271" s="370"/>
      <c r="H271" s="370"/>
      <c r="I271" s="370"/>
      <c r="J271" s="370"/>
      <c r="K271" s="370"/>
      <c r="L271" s="370"/>
      <c r="M271" s="370"/>
      <c r="N271" s="370"/>
      <c r="O271" s="370"/>
      <c r="P271" s="370"/>
      <c r="Q271" s="370"/>
      <c r="R271" s="370"/>
      <c r="S271" s="370"/>
      <c r="T271" s="370"/>
      <c r="U271" s="370"/>
      <c r="V271" s="370"/>
      <c r="W271" s="370"/>
      <c r="X271" s="370"/>
      <c r="Y271" s="370"/>
      <c r="Z271" s="370"/>
      <c r="AA271" s="370"/>
      <c r="AB271" s="370"/>
      <c r="AC271" s="370"/>
      <c r="AD271" s="370"/>
      <c r="AE271" s="370"/>
      <c r="AF271" s="370"/>
      <c r="AG271" s="370"/>
      <c r="AH271" s="370"/>
      <c r="AI271" s="370"/>
      <c r="AJ271" s="370"/>
      <c r="AK271" s="370"/>
      <c r="AL271" s="370"/>
      <c r="AM271" s="370"/>
      <c r="AN271" s="370"/>
      <c r="AO271" s="370"/>
      <c r="AP271" s="370"/>
      <c r="AQ271" s="370"/>
      <c r="AR271" s="370"/>
      <c r="AS271" s="370"/>
      <c r="AT271" s="370"/>
      <c r="AU271" s="370"/>
      <c r="AV271" s="370"/>
      <c r="AW271" s="370"/>
      <c r="AX271" s="370"/>
      <c r="AY271" s="370"/>
      <c r="AZ271" s="370"/>
      <c r="BA271" s="370"/>
      <c r="BB271" s="370"/>
      <c r="BC271" s="370"/>
      <c r="BD271" s="370"/>
      <c r="BE271" s="370"/>
      <c r="BF271" s="370"/>
      <c r="BG271" s="370"/>
      <c r="BH271" s="370"/>
      <c r="BI271" s="370"/>
      <c r="BJ271" s="370"/>
      <c r="BK271" s="370"/>
      <c r="BL271" s="370"/>
      <c r="BM271" s="370"/>
      <c r="BN271" s="370"/>
      <c r="BO271" s="370"/>
      <c r="BP271" s="370"/>
    </row>
    <row r="272" spans="1:68" x14ac:dyDescent="0.2">
      <c r="A272" s="370"/>
      <c r="B272" s="370"/>
      <c r="C272" s="370"/>
      <c r="D272" s="370"/>
      <c r="E272" s="370"/>
      <c r="F272" s="370"/>
      <c r="G272" s="370"/>
      <c r="H272" s="370"/>
      <c r="I272" s="370"/>
      <c r="J272" s="370"/>
      <c r="K272" s="370"/>
      <c r="L272" s="370"/>
      <c r="M272" s="370"/>
      <c r="N272" s="370"/>
      <c r="O272" s="370"/>
      <c r="P272" s="370"/>
      <c r="Q272" s="370"/>
      <c r="R272" s="370"/>
      <c r="S272" s="370"/>
      <c r="T272" s="370"/>
      <c r="U272" s="370"/>
      <c r="V272" s="370"/>
      <c r="W272" s="370"/>
      <c r="X272" s="370"/>
      <c r="Y272" s="370"/>
      <c r="Z272" s="370"/>
      <c r="AA272" s="370"/>
      <c r="AB272" s="370"/>
      <c r="AC272" s="370"/>
      <c r="AD272" s="370"/>
      <c r="AE272" s="370"/>
      <c r="AF272" s="370"/>
      <c r="AG272" s="370"/>
      <c r="AH272" s="370"/>
      <c r="AI272" s="370"/>
      <c r="AJ272" s="370"/>
      <c r="AK272" s="370"/>
      <c r="AL272" s="370"/>
      <c r="AM272" s="370"/>
      <c r="AN272" s="370"/>
      <c r="AO272" s="370"/>
      <c r="AP272" s="370"/>
      <c r="AQ272" s="370"/>
      <c r="AR272" s="370"/>
      <c r="AS272" s="370"/>
      <c r="AT272" s="370"/>
      <c r="AU272" s="370"/>
      <c r="AV272" s="370"/>
      <c r="AW272" s="370"/>
      <c r="AX272" s="370"/>
      <c r="AY272" s="370"/>
      <c r="AZ272" s="370"/>
      <c r="BA272" s="370"/>
      <c r="BB272" s="370"/>
      <c r="BC272" s="370"/>
      <c r="BD272" s="370"/>
      <c r="BE272" s="370"/>
      <c r="BF272" s="370"/>
      <c r="BG272" s="370"/>
      <c r="BH272" s="370"/>
      <c r="BI272" s="370"/>
      <c r="BJ272" s="370"/>
      <c r="BK272" s="370"/>
      <c r="BL272" s="370"/>
      <c r="BM272" s="370"/>
      <c r="BN272" s="370"/>
      <c r="BO272" s="370"/>
      <c r="BP272" s="370"/>
    </row>
    <row r="273" spans="1:68" x14ac:dyDescent="0.2">
      <c r="A273" s="370"/>
      <c r="B273" s="370"/>
      <c r="C273" s="370"/>
      <c r="D273" s="370"/>
      <c r="E273" s="370"/>
      <c r="F273" s="370"/>
      <c r="G273" s="370"/>
      <c r="H273" s="370"/>
      <c r="I273" s="370"/>
      <c r="J273" s="370"/>
      <c r="K273" s="370"/>
      <c r="L273" s="370"/>
      <c r="M273" s="370"/>
      <c r="N273" s="370"/>
      <c r="O273" s="370"/>
      <c r="P273" s="370"/>
      <c r="Q273" s="370"/>
      <c r="R273" s="370"/>
      <c r="S273" s="370"/>
      <c r="T273" s="370"/>
      <c r="U273" s="370"/>
      <c r="V273" s="370"/>
      <c r="W273" s="370"/>
      <c r="X273" s="370"/>
      <c r="Y273" s="370"/>
      <c r="Z273" s="370"/>
      <c r="AA273" s="370"/>
      <c r="AB273" s="370"/>
      <c r="AC273" s="370"/>
      <c r="AD273" s="370"/>
      <c r="AE273" s="370"/>
      <c r="AF273" s="370"/>
      <c r="AG273" s="370"/>
      <c r="AH273" s="370"/>
      <c r="AI273" s="370"/>
      <c r="AJ273" s="370"/>
      <c r="AK273" s="370"/>
      <c r="AL273" s="370"/>
      <c r="AM273" s="370"/>
      <c r="AN273" s="370"/>
      <c r="AO273" s="370"/>
      <c r="AP273" s="370"/>
      <c r="AQ273" s="370"/>
      <c r="AR273" s="370"/>
      <c r="AS273" s="370"/>
      <c r="AT273" s="370"/>
      <c r="AU273" s="370"/>
      <c r="AV273" s="370"/>
      <c r="AW273" s="370"/>
      <c r="AX273" s="370"/>
      <c r="AY273" s="370"/>
      <c r="AZ273" s="370"/>
      <c r="BA273" s="370"/>
      <c r="BB273" s="370"/>
      <c r="BC273" s="370"/>
      <c r="BD273" s="370"/>
      <c r="BE273" s="370"/>
      <c r="BF273" s="370"/>
      <c r="BG273" s="370"/>
      <c r="BH273" s="370"/>
      <c r="BI273" s="370"/>
      <c r="BJ273" s="370"/>
      <c r="BK273" s="370"/>
      <c r="BL273" s="370"/>
      <c r="BM273" s="370"/>
      <c r="BN273" s="370"/>
      <c r="BO273" s="370"/>
      <c r="BP273" s="370"/>
    </row>
    <row r="274" spans="1:68" x14ac:dyDescent="0.2">
      <c r="A274" s="370"/>
      <c r="B274" s="370"/>
      <c r="C274" s="370"/>
      <c r="D274" s="370"/>
      <c r="E274" s="370"/>
      <c r="F274" s="370"/>
      <c r="G274" s="370"/>
      <c r="H274" s="370"/>
      <c r="I274" s="370"/>
      <c r="J274" s="370"/>
      <c r="K274" s="370"/>
      <c r="L274" s="370"/>
      <c r="M274" s="370"/>
      <c r="N274" s="370"/>
      <c r="O274" s="370"/>
      <c r="P274" s="370"/>
      <c r="Q274" s="370"/>
      <c r="R274" s="370"/>
      <c r="S274" s="370"/>
      <c r="T274" s="370"/>
      <c r="U274" s="370"/>
      <c r="V274" s="370"/>
      <c r="W274" s="370"/>
      <c r="X274" s="370"/>
      <c r="Y274" s="370"/>
      <c r="Z274" s="370"/>
      <c r="AA274" s="370"/>
      <c r="AB274" s="370"/>
      <c r="AC274" s="370"/>
      <c r="AD274" s="370"/>
      <c r="AE274" s="370"/>
      <c r="AF274" s="370"/>
      <c r="AG274" s="370"/>
      <c r="AH274" s="370"/>
      <c r="AI274" s="370"/>
      <c r="AJ274" s="370"/>
      <c r="AK274" s="370"/>
      <c r="AL274" s="370"/>
      <c r="AM274" s="370"/>
      <c r="AN274" s="370"/>
      <c r="AO274" s="370"/>
      <c r="AP274" s="370"/>
      <c r="AQ274" s="370"/>
      <c r="AR274" s="370"/>
      <c r="AS274" s="370"/>
      <c r="AT274" s="370"/>
      <c r="AU274" s="370"/>
      <c r="AV274" s="370"/>
      <c r="AW274" s="370"/>
      <c r="AX274" s="370"/>
      <c r="AY274" s="370"/>
      <c r="AZ274" s="370"/>
      <c r="BA274" s="370"/>
      <c r="BB274" s="370"/>
      <c r="BC274" s="370"/>
      <c r="BD274" s="370"/>
      <c r="BE274" s="370"/>
      <c r="BF274" s="370"/>
      <c r="BG274" s="370"/>
      <c r="BH274" s="370"/>
      <c r="BI274" s="370"/>
      <c r="BJ274" s="370"/>
      <c r="BK274" s="370"/>
      <c r="BL274" s="370"/>
      <c r="BM274" s="370"/>
      <c r="BN274" s="370"/>
      <c r="BO274" s="370"/>
      <c r="BP274" s="370"/>
    </row>
    <row r="275" spans="1:68" x14ac:dyDescent="0.2">
      <c r="A275" s="370"/>
      <c r="B275" s="370"/>
      <c r="C275" s="370"/>
      <c r="D275" s="370"/>
      <c r="E275" s="370"/>
      <c r="F275" s="370"/>
      <c r="G275" s="370"/>
      <c r="H275" s="370"/>
      <c r="I275" s="370"/>
      <c r="J275" s="370"/>
      <c r="K275" s="370"/>
      <c r="L275" s="370"/>
      <c r="M275" s="370"/>
      <c r="N275" s="370"/>
      <c r="O275" s="370"/>
      <c r="P275" s="370"/>
      <c r="Q275" s="370"/>
      <c r="R275" s="370"/>
      <c r="S275" s="370"/>
      <c r="T275" s="370"/>
      <c r="U275" s="370"/>
      <c r="V275" s="370"/>
      <c r="W275" s="370"/>
      <c r="X275" s="370"/>
      <c r="Y275" s="370"/>
      <c r="Z275" s="370"/>
      <c r="AA275" s="370"/>
      <c r="AB275" s="370"/>
      <c r="AC275" s="370"/>
      <c r="AD275" s="370"/>
      <c r="AE275" s="370"/>
      <c r="AF275" s="370"/>
      <c r="AG275" s="370"/>
      <c r="AH275" s="370"/>
      <c r="AI275" s="370"/>
      <c r="AJ275" s="370"/>
      <c r="AK275" s="370"/>
      <c r="AL275" s="370"/>
      <c r="AM275" s="370"/>
      <c r="AN275" s="370"/>
      <c r="AO275" s="370"/>
      <c r="AP275" s="370"/>
      <c r="AQ275" s="370"/>
      <c r="AR275" s="370"/>
      <c r="AS275" s="370"/>
      <c r="AT275" s="370"/>
      <c r="AU275" s="370"/>
      <c r="AV275" s="370"/>
      <c r="AW275" s="370"/>
      <c r="AX275" s="370"/>
      <c r="AY275" s="370"/>
      <c r="AZ275" s="370"/>
      <c r="BA275" s="370"/>
      <c r="BB275" s="370"/>
      <c r="BC275" s="370"/>
      <c r="BD275" s="370"/>
      <c r="BE275" s="370"/>
      <c r="BF275" s="370"/>
      <c r="BG275" s="370"/>
      <c r="BH275" s="370"/>
      <c r="BI275" s="370"/>
      <c r="BJ275" s="370"/>
      <c r="BK275" s="370"/>
      <c r="BL275" s="370"/>
      <c r="BM275" s="370"/>
      <c r="BN275" s="370"/>
      <c r="BO275" s="370"/>
      <c r="BP275" s="370"/>
    </row>
    <row r="276" spans="1:68" x14ac:dyDescent="0.2">
      <c r="A276" s="370"/>
      <c r="B276" s="370"/>
      <c r="C276" s="370"/>
      <c r="D276" s="370"/>
      <c r="E276" s="370"/>
      <c r="F276" s="370"/>
      <c r="G276" s="370"/>
      <c r="H276" s="370"/>
      <c r="I276" s="370"/>
      <c r="J276" s="370"/>
      <c r="K276" s="370"/>
      <c r="L276" s="370"/>
      <c r="M276" s="370"/>
      <c r="N276" s="370"/>
      <c r="O276" s="370"/>
      <c r="P276" s="370"/>
      <c r="Q276" s="370"/>
      <c r="R276" s="370"/>
      <c r="S276" s="370"/>
      <c r="T276" s="370"/>
      <c r="U276" s="370"/>
      <c r="V276" s="370"/>
      <c r="W276" s="370"/>
      <c r="X276" s="370"/>
      <c r="Y276" s="370"/>
      <c r="Z276" s="370"/>
      <c r="AA276" s="370"/>
      <c r="AB276" s="370"/>
      <c r="AC276" s="370"/>
      <c r="AD276" s="370"/>
      <c r="AE276" s="370"/>
      <c r="AF276" s="370"/>
      <c r="AG276" s="370"/>
      <c r="AH276" s="370"/>
      <c r="AI276" s="370"/>
      <c r="AJ276" s="370"/>
      <c r="AK276" s="370"/>
      <c r="AL276" s="370"/>
      <c r="AM276" s="370"/>
      <c r="AN276" s="370"/>
      <c r="AO276" s="370"/>
      <c r="AP276" s="370"/>
      <c r="AQ276" s="370"/>
      <c r="AR276" s="370"/>
      <c r="AS276" s="370"/>
      <c r="AT276" s="370"/>
      <c r="AU276" s="370"/>
      <c r="AV276" s="370"/>
      <c r="AW276" s="370"/>
      <c r="AX276" s="370"/>
      <c r="AY276" s="370"/>
      <c r="AZ276" s="370"/>
      <c r="BA276" s="370"/>
      <c r="BB276" s="370"/>
      <c r="BC276" s="370"/>
      <c r="BD276" s="370"/>
      <c r="BE276" s="370"/>
      <c r="BF276" s="370"/>
      <c r="BG276" s="370"/>
      <c r="BH276" s="370"/>
      <c r="BI276" s="370"/>
      <c r="BJ276" s="370"/>
      <c r="BK276" s="370"/>
      <c r="BL276" s="370"/>
      <c r="BM276" s="370"/>
      <c r="BN276" s="370"/>
      <c r="BO276" s="370"/>
      <c r="BP276" s="370"/>
    </row>
    <row r="277" spans="1:68" x14ac:dyDescent="0.2">
      <c r="A277" s="370"/>
      <c r="B277" s="370"/>
      <c r="C277" s="370"/>
      <c r="D277" s="370"/>
      <c r="E277" s="370"/>
      <c r="F277" s="370"/>
      <c r="G277" s="370"/>
      <c r="H277" s="370"/>
      <c r="I277" s="370"/>
      <c r="J277" s="370"/>
      <c r="K277" s="370"/>
      <c r="L277" s="370"/>
      <c r="M277" s="370"/>
      <c r="N277" s="370"/>
      <c r="O277" s="370"/>
      <c r="P277" s="370"/>
      <c r="Q277" s="370"/>
      <c r="R277" s="370"/>
      <c r="S277" s="370"/>
      <c r="T277" s="370"/>
      <c r="U277" s="370"/>
      <c r="V277" s="370"/>
      <c r="W277" s="370"/>
      <c r="X277" s="370"/>
      <c r="Y277" s="370"/>
      <c r="Z277" s="370"/>
      <c r="AA277" s="370"/>
      <c r="AB277" s="370"/>
      <c r="AC277" s="370"/>
      <c r="AD277" s="370"/>
      <c r="AE277" s="370"/>
      <c r="AF277" s="370"/>
      <c r="AG277" s="370"/>
      <c r="AH277" s="370"/>
      <c r="AI277" s="370"/>
      <c r="AJ277" s="370"/>
      <c r="AK277" s="370"/>
      <c r="AL277" s="370"/>
      <c r="AM277" s="370"/>
      <c r="AN277" s="370"/>
      <c r="AO277" s="370"/>
      <c r="AP277" s="370"/>
      <c r="AQ277" s="370"/>
      <c r="AR277" s="370"/>
      <c r="AS277" s="370"/>
      <c r="AT277" s="370"/>
      <c r="AU277" s="370"/>
      <c r="AV277" s="370"/>
      <c r="AW277" s="370"/>
      <c r="AX277" s="370"/>
      <c r="AY277" s="370"/>
      <c r="AZ277" s="370"/>
      <c r="BA277" s="370"/>
      <c r="BB277" s="370"/>
      <c r="BC277" s="370"/>
      <c r="BD277" s="370"/>
      <c r="BE277" s="370"/>
      <c r="BF277" s="370"/>
      <c r="BG277" s="370"/>
      <c r="BH277" s="370"/>
      <c r="BI277" s="370"/>
      <c r="BJ277" s="370"/>
      <c r="BK277" s="370"/>
      <c r="BL277" s="370"/>
      <c r="BM277" s="370"/>
      <c r="BN277" s="370"/>
      <c r="BO277" s="370"/>
      <c r="BP277" s="370"/>
    </row>
    <row r="278" spans="1:68" x14ac:dyDescent="0.2">
      <c r="A278" s="370"/>
      <c r="B278" s="370"/>
      <c r="C278" s="370"/>
      <c r="D278" s="370"/>
      <c r="E278" s="370"/>
      <c r="F278" s="370"/>
      <c r="G278" s="370"/>
      <c r="H278" s="370"/>
      <c r="I278" s="370"/>
      <c r="J278" s="370"/>
      <c r="K278" s="370"/>
      <c r="L278" s="370"/>
      <c r="M278" s="370"/>
      <c r="N278" s="370"/>
      <c r="O278" s="370"/>
      <c r="P278" s="370"/>
      <c r="Q278" s="370"/>
      <c r="R278" s="370"/>
      <c r="S278" s="370"/>
      <c r="T278" s="370"/>
      <c r="U278" s="370"/>
      <c r="V278" s="370"/>
      <c r="W278" s="370"/>
      <c r="X278" s="370"/>
      <c r="Y278" s="370"/>
      <c r="Z278" s="370"/>
      <c r="AA278" s="370"/>
      <c r="AB278" s="370"/>
      <c r="AC278" s="370"/>
      <c r="AD278" s="370"/>
      <c r="AE278" s="370"/>
      <c r="AF278" s="370"/>
      <c r="AG278" s="370"/>
      <c r="AH278" s="370"/>
      <c r="AI278" s="370"/>
      <c r="AJ278" s="370"/>
      <c r="AK278" s="370"/>
      <c r="AL278" s="370"/>
      <c r="AM278" s="370"/>
      <c r="AN278" s="370"/>
      <c r="AO278" s="370"/>
      <c r="AP278" s="370"/>
      <c r="AQ278" s="370"/>
      <c r="AR278" s="370"/>
      <c r="AS278" s="370"/>
      <c r="AT278" s="370"/>
      <c r="AU278" s="370"/>
      <c r="AV278" s="370"/>
      <c r="AW278" s="370"/>
      <c r="AX278" s="370"/>
      <c r="AY278" s="370"/>
      <c r="AZ278" s="370"/>
      <c r="BA278" s="370"/>
      <c r="BB278" s="370"/>
      <c r="BC278" s="370"/>
      <c r="BD278" s="370"/>
      <c r="BE278" s="370"/>
      <c r="BF278" s="370"/>
      <c r="BG278" s="370"/>
      <c r="BH278" s="370"/>
      <c r="BI278" s="370"/>
      <c r="BJ278" s="370"/>
      <c r="BK278" s="370"/>
      <c r="BL278" s="370"/>
      <c r="BM278" s="370"/>
      <c r="BN278" s="370"/>
      <c r="BO278" s="370"/>
      <c r="BP278" s="370"/>
    </row>
    <row r="279" spans="1:68" x14ac:dyDescent="0.2">
      <c r="A279" s="370"/>
      <c r="B279" s="370"/>
      <c r="C279" s="370"/>
      <c r="D279" s="370"/>
      <c r="E279" s="370"/>
      <c r="F279" s="370"/>
      <c r="G279" s="370"/>
      <c r="H279" s="370"/>
      <c r="I279" s="370"/>
      <c r="J279" s="370"/>
      <c r="K279" s="370"/>
      <c r="L279" s="370"/>
      <c r="M279" s="370"/>
      <c r="N279" s="370"/>
      <c r="O279" s="370"/>
      <c r="P279" s="370"/>
      <c r="Q279" s="370"/>
      <c r="R279" s="370"/>
      <c r="S279" s="370"/>
      <c r="T279" s="370"/>
      <c r="U279" s="370"/>
      <c r="V279" s="370"/>
      <c r="W279" s="370"/>
      <c r="X279" s="370"/>
      <c r="Y279" s="370"/>
      <c r="Z279" s="370"/>
      <c r="AA279" s="370"/>
      <c r="AB279" s="370"/>
      <c r="AC279" s="370"/>
      <c r="AD279" s="370"/>
      <c r="AE279" s="370"/>
      <c r="AF279" s="370"/>
      <c r="AG279" s="370"/>
      <c r="AH279" s="370"/>
      <c r="AI279" s="370"/>
      <c r="AJ279" s="370"/>
      <c r="AK279" s="370"/>
      <c r="AL279" s="370"/>
      <c r="AM279" s="370"/>
      <c r="AN279" s="370"/>
      <c r="AO279" s="370"/>
      <c r="AP279" s="370"/>
      <c r="AQ279" s="370"/>
      <c r="AR279" s="370"/>
      <c r="AS279" s="370"/>
      <c r="AT279" s="370"/>
      <c r="AU279" s="370"/>
      <c r="AV279" s="370"/>
      <c r="AW279" s="370"/>
      <c r="AX279" s="370"/>
      <c r="AY279" s="370"/>
      <c r="AZ279" s="370"/>
      <c r="BA279" s="370"/>
      <c r="BB279" s="370"/>
      <c r="BC279" s="370"/>
      <c r="BD279" s="370"/>
      <c r="BE279" s="370"/>
      <c r="BF279" s="370"/>
      <c r="BG279" s="370"/>
      <c r="BH279" s="370"/>
      <c r="BI279" s="370"/>
      <c r="BJ279" s="370"/>
      <c r="BK279" s="370"/>
      <c r="BL279" s="370"/>
      <c r="BM279" s="370"/>
      <c r="BN279" s="370"/>
      <c r="BO279" s="370"/>
      <c r="BP279" s="370"/>
    </row>
    <row r="280" spans="1:68" x14ac:dyDescent="0.2">
      <c r="A280" s="370"/>
      <c r="B280" s="370"/>
      <c r="C280" s="370"/>
      <c r="D280" s="370"/>
      <c r="E280" s="370"/>
      <c r="F280" s="370"/>
      <c r="G280" s="370"/>
      <c r="H280" s="370"/>
      <c r="I280" s="370"/>
      <c r="J280" s="370"/>
      <c r="K280" s="370"/>
      <c r="L280" s="370"/>
      <c r="M280" s="370"/>
      <c r="N280" s="370"/>
      <c r="O280" s="370"/>
      <c r="P280" s="370"/>
      <c r="Q280" s="370"/>
      <c r="R280" s="370"/>
      <c r="S280" s="370"/>
      <c r="T280" s="370"/>
      <c r="U280" s="370"/>
      <c r="V280" s="370"/>
      <c r="W280" s="370"/>
      <c r="X280" s="370"/>
      <c r="Y280" s="370"/>
      <c r="Z280" s="370"/>
      <c r="AA280" s="370"/>
      <c r="AB280" s="370"/>
      <c r="AC280" s="370"/>
      <c r="AD280" s="370"/>
      <c r="AE280" s="370"/>
      <c r="AF280" s="370"/>
      <c r="AG280" s="370"/>
      <c r="AH280" s="370"/>
      <c r="AI280" s="370"/>
      <c r="AJ280" s="370"/>
      <c r="AK280" s="370"/>
      <c r="AL280" s="370"/>
      <c r="AM280" s="370"/>
      <c r="AN280" s="370"/>
      <c r="AO280" s="370"/>
      <c r="AP280" s="370"/>
      <c r="AQ280" s="370"/>
      <c r="AR280" s="370"/>
      <c r="AS280" s="370"/>
      <c r="AT280" s="370"/>
      <c r="AU280" s="370"/>
      <c r="AV280" s="370"/>
      <c r="AW280" s="370"/>
      <c r="AX280" s="370"/>
      <c r="AY280" s="370"/>
      <c r="AZ280" s="370"/>
      <c r="BA280" s="370"/>
      <c r="BB280" s="370"/>
      <c r="BC280" s="370"/>
      <c r="BD280" s="370"/>
      <c r="BE280" s="370"/>
      <c r="BF280" s="370"/>
      <c r="BG280" s="370"/>
      <c r="BH280" s="370"/>
      <c r="BI280" s="370"/>
      <c r="BJ280" s="370"/>
      <c r="BK280" s="370"/>
      <c r="BL280" s="370"/>
      <c r="BM280" s="370"/>
      <c r="BN280" s="370"/>
      <c r="BO280" s="370"/>
      <c r="BP280" s="370"/>
    </row>
    <row r="281" spans="1:68" x14ac:dyDescent="0.2">
      <c r="A281" s="370"/>
      <c r="B281" s="370"/>
      <c r="C281" s="370"/>
      <c r="D281" s="370"/>
      <c r="E281" s="370"/>
      <c r="F281" s="370"/>
      <c r="G281" s="370"/>
      <c r="H281" s="370"/>
      <c r="I281" s="370"/>
      <c r="J281" s="370"/>
      <c r="K281" s="370"/>
      <c r="L281" s="370"/>
      <c r="M281" s="370"/>
      <c r="N281" s="370"/>
      <c r="O281" s="370"/>
      <c r="P281" s="370"/>
      <c r="Q281" s="370"/>
      <c r="R281" s="370"/>
      <c r="S281" s="370"/>
      <c r="T281" s="370"/>
      <c r="U281" s="370"/>
      <c r="V281" s="370"/>
      <c r="W281" s="370"/>
      <c r="X281" s="370"/>
      <c r="Y281" s="370"/>
      <c r="Z281" s="370"/>
      <c r="AA281" s="370"/>
      <c r="AB281" s="370"/>
      <c r="AC281" s="370"/>
      <c r="AD281" s="370"/>
      <c r="AE281" s="370"/>
      <c r="AF281" s="370"/>
      <c r="AG281" s="370"/>
      <c r="AH281" s="370"/>
      <c r="AI281" s="370"/>
      <c r="AJ281" s="370"/>
      <c r="AK281" s="370"/>
      <c r="AL281" s="370"/>
      <c r="AM281" s="370"/>
      <c r="AN281" s="370"/>
      <c r="AO281" s="370"/>
      <c r="AP281" s="370"/>
      <c r="AQ281" s="370"/>
      <c r="AR281" s="370"/>
      <c r="AS281" s="370"/>
      <c r="AT281" s="370"/>
      <c r="AU281" s="370"/>
      <c r="AV281" s="370"/>
      <c r="AW281" s="370"/>
      <c r="AX281" s="370"/>
      <c r="AY281" s="370"/>
      <c r="AZ281" s="370"/>
      <c r="BA281" s="370"/>
      <c r="BB281" s="370"/>
      <c r="BC281" s="370"/>
      <c r="BD281" s="370"/>
      <c r="BE281" s="370"/>
      <c r="BF281" s="370"/>
      <c r="BG281" s="370"/>
      <c r="BH281" s="370"/>
      <c r="BI281" s="370"/>
      <c r="BJ281" s="370"/>
      <c r="BK281" s="370"/>
      <c r="BL281" s="370"/>
      <c r="BM281" s="370"/>
      <c r="BN281" s="370"/>
      <c r="BO281" s="370"/>
      <c r="BP281" s="370"/>
    </row>
    <row r="282" spans="1:68" x14ac:dyDescent="0.2">
      <c r="A282" s="370"/>
      <c r="B282" s="370"/>
      <c r="C282" s="370"/>
      <c r="D282" s="370"/>
      <c r="E282" s="370"/>
      <c r="F282" s="370"/>
      <c r="G282" s="370"/>
      <c r="H282" s="370"/>
      <c r="I282" s="370"/>
      <c r="J282" s="370"/>
      <c r="K282" s="370"/>
      <c r="L282" s="370"/>
      <c r="M282" s="370"/>
      <c r="N282" s="370"/>
      <c r="O282" s="370"/>
      <c r="P282" s="370"/>
      <c r="Q282" s="370"/>
      <c r="R282" s="370"/>
      <c r="S282" s="370"/>
      <c r="T282" s="370"/>
      <c r="U282" s="370"/>
      <c r="V282" s="370"/>
      <c r="W282" s="370"/>
      <c r="X282" s="370"/>
      <c r="Y282" s="370"/>
      <c r="Z282" s="370"/>
      <c r="AA282" s="370"/>
      <c r="AB282" s="370"/>
      <c r="AC282" s="370"/>
      <c r="AD282" s="370"/>
      <c r="AE282" s="370"/>
      <c r="AF282" s="370"/>
      <c r="AG282" s="370"/>
      <c r="AH282" s="370"/>
      <c r="AI282" s="370"/>
      <c r="AJ282" s="370"/>
      <c r="AK282" s="370"/>
      <c r="AL282" s="370"/>
      <c r="AM282" s="370"/>
      <c r="AN282" s="370"/>
      <c r="AO282" s="370"/>
      <c r="AP282" s="370"/>
      <c r="AQ282" s="370"/>
      <c r="AR282" s="370"/>
      <c r="AS282" s="370"/>
      <c r="AT282" s="370"/>
      <c r="AU282" s="370"/>
      <c r="AV282" s="370"/>
      <c r="AW282" s="370"/>
      <c r="AX282" s="370"/>
      <c r="AY282" s="370"/>
      <c r="AZ282" s="370"/>
      <c r="BA282" s="370"/>
      <c r="BB282" s="370"/>
      <c r="BC282" s="370"/>
      <c r="BD282" s="370"/>
      <c r="BE282" s="370"/>
      <c r="BF282" s="370"/>
      <c r="BG282" s="370"/>
      <c r="BH282" s="370"/>
      <c r="BI282" s="370"/>
      <c r="BJ282" s="370"/>
      <c r="BK282" s="370"/>
      <c r="BL282" s="370"/>
      <c r="BM282" s="370"/>
      <c r="BN282" s="370"/>
      <c r="BO282" s="370"/>
      <c r="BP282" s="370"/>
    </row>
    <row r="283" spans="1:68" x14ac:dyDescent="0.2">
      <c r="A283" s="370"/>
      <c r="B283" s="370"/>
      <c r="C283" s="370"/>
      <c r="D283" s="370"/>
      <c r="E283" s="370"/>
      <c r="F283" s="370"/>
      <c r="G283" s="370"/>
      <c r="H283" s="370"/>
      <c r="I283" s="370"/>
      <c r="J283" s="370"/>
      <c r="K283" s="370"/>
      <c r="L283" s="370"/>
      <c r="M283" s="370"/>
      <c r="N283" s="370"/>
      <c r="O283" s="370"/>
      <c r="P283" s="370"/>
      <c r="Q283" s="370"/>
      <c r="R283" s="370"/>
      <c r="S283" s="370"/>
      <c r="T283" s="370"/>
      <c r="U283" s="370"/>
      <c r="V283" s="370"/>
      <c r="W283" s="370"/>
      <c r="X283" s="370"/>
      <c r="Y283" s="370"/>
      <c r="Z283" s="370"/>
      <c r="AA283" s="370"/>
      <c r="AB283" s="370"/>
      <c r="AC283" s="370"/>
      <c r="AD283" s="370"/>
      <c r="AE283" s="370"/>
      <c r="AF283" s="370"/>
      <c r="AG283" s="370"/>
      <c r="AH283" s="370"/>
      <c r="AI283" s="370"/>
      <c r="AJ283" s="370"/>
      <c r="AK283" s="370"/>
      <c r="AL283" s="370"/>
      <c r="AM283" s="370"/>
      <c r="AN283" s="370"/>
      <c r="AO283" s="370"/>
      <c r="AP283" s="370"/>
      <c r="AQ283" s="370"/>
      <c r="AR283" s="370"/>
      <c r="AS283" s="370"/>
      <c r="AT283" s="370"/>
      <c r="AU283" s="370"/>
      <c r="AV283" s="370"/>
      <c r="AW283" s="370"/>
      <c r="AX283" s="370"/>
      <c r="AY283" s="370"/>
      <c r="AZ283" s="370"/>
      <c r="BA283" s="370"/>
      <c r="BB283" s="370"/>
      <c r="BC283" s="370"/>
      <c r="BD283" s="370"/>
      <c r="BE283" s="370"/>
      <c r="BF283" s="370"/>
      <c r="BG283" s="370"/>
      <c r="BH283" s="370"/>
      <c r="BI283" s="370"/>
      <c r="BJ283" s="370"/>
      <c r="BK283" s="370"/>
      <c r="BL283" s="370"/>
      <c r="BM283" s="370"/>
      <c r="BN283" s="370"/>
      <c r="BO283" s="370"/>
      <c r="BP283" s="370"/>
    </row>
    <row r="284" spans="1:68" x14ac:dyDescent="0.2">
      <c r="A284" s="370"/>
      <c r="B284" s="370"/>
      <c r="C284" s="370"/>
      <c r="D284" s="370"/>
      <c r="E284" s="370"/>
      <c r="F284" s="370"/>
      <c r="G284" s="370"/>
      <c r="H284" s="370"/>
      <c r="I284" s="370"/>
      <c r="J284" s="370"/>
      <c r="K284" s="370"/>
      <c r="L284" s="370"/>
      <c r="M284" s="370"/>
      <c r="N284" s="370"/>
      <c r="O284" s="370"/>
      <c r="P284" s="370"/>
      <c r="Q284" s="370"/>
      <c r="R284" s="370"/>
      <c r="S284" s="370"/>
      <c r="T284" s="370"/>
      <c r="U284" s="370"/>
      <c r="V284" s="370"/>
      <c r="W284" s="370"/>
      <c r="X284" s="370"/>
      <c r="Y284" s="370"/>
      <c r="Z284" s="370"/>
      <c r="AA284" s="370"/>
      <c r="AB284" s="370"/>
      <c r="AC284" s="370"/>
      <c r="AD284" s="370"/>
      <c r="AE284" s="370"/>
      <c r="AF284" s="370"/>
      <c r="AG284" s="370"/>
      <c r="AH284" s="370"/>
      <c r="AI284" s="370"/>
      <c r="AJ284" s="370"/>
      <c r="AK284" s="370"/>
      <c r="AL284" s="370"/>
      <c r="AM284" s="370"/>
      <c r="AN284" s="370"/>
      <c r="AO284" s="370"/>
      <c r="AP284" s="370"/>
      <c r="AQ284" s="370"/>
      <c r="AR284" s="370"/>
      <c r="AS284" s="370"/>
      <c r="AT284" s="370"/>
      <c r="AU284" s="370"/>
      <c r="AV284" s="370"/>
      <c r="AW284" s="370"/>
      <c r="AX284" s="370"/>
      <c r="AY284" s="370"/>
      <c r="AZ284" s="370"/>
      <c r="BA284" s="370"/>
      <c r="BB284" s="370"/>
      <c r="BC284" s="370"/>
      <c r="BD284" s="370"/>
      <c r="BE284" s="370"/>
      <c r="BF284" s="370"/>
      <c r="BG284" s="370"/>
      <c r="BH284" s="370"/>
      <c r="BI284" s="370"/>
      <c r="BJ284" s="370"/>
      <c r="BK284" s="370"/>
      <c r="BL284" s="370"/>
      <c r="BM284" s="370"/>
      <c r="BN284" s="370"/>
      <c r="BO284" s="370"/>
      <c r="BP284" s="370"/>
    </row>
    <row r="285" spans="1:68" x14ac:dyDescent="0.2">
      <c r="A285" s="370"/>
      <c r="B285" s="370"/>
      <c r="C285" s="370"/>
      <c r="D285" s="370"/>
      <c r="E285" s="370"/>
      <c r="F285" s="370"/>
      <c r="G285" s="370"/>
      <c r="H285" s="370"/>
      <c r="I285" s="370"/>
      <c r="J285" s="370"/>
      <c r="K285" s="370"/>
      <c r="L285" s="370"/>
      <c r="M285" s="370"/>
      <c r="N285" s="370"/>
      <c r="O285" s="370"/>
      <c r="P285" s="370"/>
      <c r="Q285" s="370"/>
      <c r="R285" s="370"/>
      <c r="S285" s="370"/>
      <c r="T285" s="370"/>
      <c r="U285" s="370"/>
      <c r="V285" s="370"/>
      <c r="W285" s="370"/>
      <c r="X285" s="370"/>
      <c r="Y285" s="370"/>
      <c r="Z285" s="370"/>
      <c r="AA285" s="370"/>
      <c r="AB285" s="370"/>
      <c r="AC285" s="370"/>
      <c r="AD285" s="370"/>
      <c r="AE285" s="370"/>
      <c r="AF285" s="370"/>
      <c r="AG285" s="370"/>
      <c r="AH285" s="370"/>
      <c r="AI285" s="370"/>
      <c r="AJ285" s="370"/>
      <c r="AK285" s="370"/>
      <c r="AL285" s="370"/>
      <c r="AM285" s="370"/>
      <c r="AN285" s="370"/>
      <c r="AO285" s="370"/>
      <c r="AP285" s="370"/>
      <c r="AQ285" s="370"/>
      <c r="AR285" s="370"/>
      <c r="AS285" s="370"/>
      <c r="AT285" s="370"/>
      <c r="AU285" s="370"/>
      <c r="AV285" s="370"/>
      <c r="AW285" s="370"/>
      <c r="AX285" s="370"/>
      <c r="AY285" s="370"/>
      <c r="AZ285" s="370"/>
      <c r="BA285" s="370"/>
      <c r="BB285" s="370"/>
      <c r="BC285" s="370"/>
      <c r="BD285" s="370"/>
      <c r="BE285" s="370"/>
      <c r="BF285" s="370"/>
      <c r="BG285" s="370"/>
      <c r="BH285" s="370"/>
      <c r="BI285" s="370"/>
      <c r="BJ285" s="370"/>
      <c r="BK285" s="370"/>
      <c r="BL285" s="370"/>
      <c r="BM285" s="370"/>
      <c r="BN285" s="370"/>
      <c r="BO285" s="370"/>
      <c r="BP285" s="370"/>
    </row>
    <row r="286" spans="1:68" x14ac:dyDescent="0.2">
      <c r="A286" s="370"/>
      <c r="B286" s="370"/>
      <c r="C286" s="370"/>
      <c r="D286" s="370"/>
      <c r="E286" s="370"/>
      <c r="F286" s="370"/>
      <c r="G286" s="370"/>
      <c r="H286" s="370"/>
      <c r="I286" s="370"/>
      <c r="J286" s="370"/>
      <c r="K286" s="370"/>
      <c r="L286" s="370"/>
      <c r="M286" s="370"/>
      <c r="N286" s="370"/>
      <c r="O286" s="370"/>
      <c r="P286" s="370"/>
      <c r="Q286" s="370"/>
      <c r="R286" s="370"/>
      <c r="S286" s="370"/>
      <c r="T286" s="370"/>
      <c r="U286" s="370"/>
      <c r="V286" s="370"/>
      <c r="W286" s="370"/>
      <c r="X286" s="370"/>
      <c r="Y286" s="370"/>
      <c r="Z286" s="370"/>
      <c r="AA286" s="370"/>
      <c r="AB286" s="370"/>
      <c r="AC286" s="370"/>
      <c r="AD286" s="370"/>
      <c r="AE286" s="370"/>
      <c r="AF286" s="370"/>
      <c r="AG286" s="370"/>
      <c r="AH286" s="370"/>
      <c r="AI286" s="370"/>
      <c r="AJ286" s="370"/>
      <c r="AK286" s="370"/>
      <c r="AL286" s="370"/>
      <c r="AM286" s="370"/>
      <c r="AN286" s="370"/>
      <c r="AO286" s="370"/>
      <c r="AP286" s="370"/>
      <c r="AQ286" s="370"/>
      <c r="AR286" s="370"/>
      <c r="AS286" s="370"/>
      <c r="AT286" s="370"/>
      <c r="AU286" s="370"/>
      <c r="AV286" s="370"/>
      <c r="AW286" s="370"/>
      <c r="AX286" s="370"/>
      <c r="AY286" s="370"/>
      <c r="AZ286" s="370"/>
      <c r="BA286" s="370"/>
      <c r="BB286" s="370"/>
      <c r="BC286" s="370"/>
      <c r="BD286" s="370"/>
      <c r="BE286" s="370"/>
      <c r="BF286" s="370"/>
      <c r="BG286" s="370"/>
      <c r="BH286" s="370"/>
      <c r="BI286" s="370"/>
      <c r="BJ286" s="370"/>
      <c r="BK286" s="370"/>
      <c r="BL286" s="370"/>
      <c r="BM286" s="370"/>
      <c r="BN286" s="370"/>
      <c r="BO286" s="370"/>
      <c r="BP286" s="370"/>
    </row>
    <row r="287" spans="1:68" x14ac:dyDescent="0.2">
      <c r="A287" s="370"/>
      <c r="B287" s="370"/>
      <c r="C287" s="370"/>
      <c r="D287" s="370"/>
      <c r="E287" s="370"/>
      <c r="F287" s="370"/>
      <c r="G287" s="370"/>
      <c r="H287" s="370"/>
      <c r="I287" s="370"/>
      <c r="J287" s="370"/>
      <c r="K287" s="370"/>
      <c r="L287" s="370"/>
      <c r="M287" s="370"/>
      <c r="N287" s="370"/>
      <c r="O287" s="370"/>
      <c r="P287" s="370"/>
      <c r="Q287" s="370"/>
      <c r="R287" s="370"/>
      <c r="S287" s="370"/>
      <c r="T287" s="370"/>
      <c r="U287" s="370"/>
      <c r="V287" s="370"/>
      <c r="W287" s="370"/>
      <c r="X287" s="370"/>
      <c r="Y287" s="370"/>
      <c r="Z287" s="370"/>
      <c r="AA287" s="370"/>
      <c r="AB287" s="370"/>
      <c r="AC287" s="370"/>
      <c r="AD287" s="370"/>
      <c r="AE287" s="370"/>
      <c r="AF287" s="370"/>
      <c r="AG287" s="370"/>
      <c r="AH287" s="370"/>
      <c r="AI287" s="370"/>
      <c r="AJ287" s="370"/>
      <c r="AK287" s="370"/>
      <c r="AL287" s="370"/>
      <c r="AM287" s="370"/>
      <c r="AN287" s="370"/>
      <c r="AO287" s="370"/>
      <c r="AP287" s="370"/>
      <c r="AQ287" s="370"/>
      <c r="AR287" s="370"/>
      <c r="AS287" s="370"/>
      <c r="AT287" s="370"/>
      <c r="AU287" s="370"/>
      <c r="AV287" s="370"/>
      <c r="AW287" s="370"/>
      <c r="AX287" s="370"/>
      <c r="AY287" s="370"/>
      <c r="AZ287" s="370"/>
      <c r="BA287" s="370"/>
      <c r="BB287" s="370"/>
      <c r="BC287" s="370"/>
      <c r="BD287" s="370"/>
      <c r="BE287" s="370"/>
      <c r="BF287" s="370"/>
      <c r="BG287" s="370"/>
      <c r="BH287" s="370"/>
      <c r="BI287" s="370"/>
      <c r="BJ287" s="370"/>
      <c r="BK287" s="370"/>
      <c r="BL287" s="370"/>
      <c r="BM287" s="370"/>
      <c r="BN287" s="370"/>
      <c r="BO287" s="370"/>
      <c r="BP287" s="370"/>
    </row>
    <row r="288" spans="1:68" x14ac:dyDescent="0.2">
      <c r="A288" s="370"/>
      <c r="B288" s="370"/>
      <c r="C288" s="370"/>
      <c r="D288" s="370"/>
      <c r="E288" s="370"/>
      <c r="F288" s="370"/>
      <c r="G288" s="370"/>
      <c r="H288" s="370"/>
      <c r="I288" s="370"/>
      <c r="J288" s="370"/>
      <c r="K288" s="370"/>
      <c r="L288" s="370"/>
      <c r="M288" s="370"/>
      <c r="N288" s="370"/>
      <c r="O288" s="370"/>
      <c r="P288" s="370"/>
      <c r="Q288" s="370"/>
      <c r="R288" s="370"/>
      <c r="S288" s="370"/>
      <c r="T288" s="370"/>
      <c r="U288" s="370"/>
      <c r="V288" s="370"/>
      <c r="W288" s="370"/>
      <c r="X288" s="370"/>
      <c r="Y288" s="370"/>
      <c r="Z288" s="370"/>
      <c r="AA288" s="370"/>
      <c r="AB288" s="370"/>
      <c r="AC288" s="370"/>
      <c r="AD288" s="370"/>
      <c r="AE288" s="370"/>
      <c r="AF288" s="370"/>
      <c r="AG288" s="370"/>
      <c r="AH288" s="370"/>
      <c r="AI288" s="370"/>
      <c r="AJ288" s="370"/>
      <c r="AK288" s="370"/>
      <c r="AL288" s="370"/>
      <c r="AM288" s="370"/>
      <c r="AN288" s="370"/>
      <c r="AO288" s="370"/>
      <c r="AP288" s="370"/>
      <c r="AQ288" s="370"/>
      <c r="AR288" s="370"/>
      <c r="AS288" s="370"/>
      <c r="AT288" s="370"/>
      <c r="AU288" s="370"/>
      <c r="AV288" s="370"/>
      <c r="AW288" s="370"/>
      <c r="AX288" s="370"/>
      <c r="AY288" s="370"/>
      <c r="AZ288" s="370"/>
      <c r="BA288" s="370"/>
      <c r="BB288" s="370"/>
      <c r="BC288" s="370"/>
      <c r="BD288" s="370"/>
      <c r="BE288" s="370"/>
      <c r="BF288" s="370"/>
      <c r="BG288" s="370"/>
      <c r="BH288" s="370"/>
      <c r="BI288" s="370"/>
      <c r="BJ288" s="370"/>
      <c r="BK288" s="370"/>
      <c r="BL288" s="370"/>
      <c r="BM288" s="370"/>
      <c r="BN288" s="370"/>
      <c r="BO288" s="370"/>
      <c r="BP288" s="370"/>
    </row>
    <row r="289" spans="1:68" x14ac:dyDescent="0.2">
      <c r="A289" s="370"/>
      <c r="B289" s="370"/>
      <c r="C289" s="370"/>
      <c r="D289" s="370"/>
      <c r="E289" s="370"/>
      <c r="F289" s="370"/>
      <c r="G289" s="370"/>
      <c r="H289" s="370"/>
      <c r="I289" s="370"/>
      <c r="J289" s="370"/>
      <c r="K289" s="370"/>
      <c r="L289" s="370"/>
      <c r="M289" s="370"/>
      <c r="N289" s="370"/>
      <c r="O289" s="370"/>
      <c r="P289" s="370"/>
      <c r="Q289" s="370"/>
      <c r="R289" s="370"/>
      <c r="S289" s="370"/>
      <c r="T289" s="370"/>
      <c r="U289" s="370"/>
      <c r="V289" s="370"/>
      <c r="W289" s="370"/>
      <c r="X289" s="370"/>
      <c r="Y289" s="370"/>
      <c r="Z289" s="370"/>
      <c r="AA289" s="370"/>
      <c r="AB289" s="370"/>
      <c r="AC289" s="370"/>
      <c r="AD289" s="370"/>
      <c r="AE289" s="370"/>
      <c r="AF289" s="370"/>
      <c r="AG289" s="370"/>
      <c r="AH289" s="370"/>
      <c r="AI289" s="370"/>
      <c r="AJ289" s="370"/>
      <c r="AK289" s="370"/>
      <c r="AL289" s="370"/>
      <c r="AM289" s="370"/>
      <c r="AN289" s="370"/>
      <c r="AO289" s="370"/>
      <c r="AP289" s="370"/>
      <c r="AQ289" s="370"/>
      <c r="AR289" s="370"/>
      <c r="AS289" s="370"/>
      <c r="AT289" s="370"/>
      <c r="AU289" s="370"/>
      <c r="AV289" s="370"/>
      <c r="AW289" s="370"/>
      <c r="AX289" s="370"/>
      <c r="AY289" s="370"/>
      <c r="AZ289" s="370"/>
      <c r="BA289" s="370"/>
      <c r="BB289" s="370"/>
      <c r="BC289" s="370"/>
      <c r="BD289" s="370"/>
      <c r="BE289" s="370"/>
      <c r="BF289" s="370"/>
      <c r="BG289" s="370"/>
      <c r="BH289" s="370"/>
      <c r="BI289" s="370"/>
      <c r="BJ289" s="370"/>
      <c r="BK289" s="370"/>
      <c r="BL289" s="370"/>
      <c r="BM289" s="370"/>
      <c r="BN289" s="370"/>
      <c r="BO289" s="370"/>
      <c r="BP289" s="370"/>
    </row>
    <row r="290" spans="1:68" x14ac:dyDescent="0.2">
      <c r="A290" s="370"/>
      <c r="B290" s="370"/>
      <c r="C290" s="370"/>
      <c r="D290" s="370"/>
      <c r="E290" s="370"/>
      <c r="F290" s="370"/>
      <c r="G290" s="370"/>
      <c r="H290" s="370"/>
      <c r="I290" s="370"/>
      <c r="J290" s="370"/>
      <c r="K290" s="370"/>
      <c r="L290" s="370"/>
      <c r="M290" s="370"/>
      <c r="N290" s="370"/>
      <c r="O290" s="370"/>
      <c r="P290" s="370"/>
      <c r="Q290" s="370"/>
      <c r="R290" s="370"/>
      <c r="S290" s="370"/>
      <c r="T290" s="370"/>
      <c r="U290" s="370"/>
      <c r="V290" s="370"/>
      <c r="W290" s="370"/>
      <c r="X290" s="370"/>
      <c r="Y290" s="370"/>
      <c r="Z290" s="370"/>
      <c r="AA290" s="370"/>
      <c r="AB290" s="370"/>
      <c r="AC290" s="370"/>
      <c r="AD290" s="370"/>
      <c r="AE290" s="370"/>
      <c r="AF290" s="370"/>
      <c r="AG290" s="370"/>
      <c r="AH290" s="370"/>
      <c r="AI290" s="370"/>
      <c r="AJ290" s="370"/>
      <c r="AK290" s="370"/>
      <c r="AL290" s="370"/>
      <c r="AM290" s="370"/>
      <c r="AN290" s="370"/>
      <c r="AO290" s="370"/>
      <c r="AP290" s="370"/>
      <c r="AQ290" s="370"/>
      <c r="AR290" s="370"/>
      <c r="AS290" s="370"/>
      <c r="AT290" s="370"/>
      <c r="AU290" s="370"/>
      <c r="AV290" s="370"/>
      <c r="AW290" s="370"/>
      <c r="AX290" s="370"/>
      <c r="AY290" s="370"/>
      <c r="AZ290" s="370"/>
      <c r="BA290" s="370"/>
      <c r="BB290" s="370"/>
      <c r="BC290" s="370"/>
      <c r="BD290" s="370"/>
      <c r="BE290" s="370"/>
      <c r="BF290" s="370"/>
      <c r="BG290" s="370"/>
      <c r="BH290" s="370"/>
      <c r="BI290" s="370"/>
      <c r="BJ290" s="370"/>
      <c r="BK290" s="370"/>
      <c r="BL290" s="370"/>
      <c r="BM290" s="370"/>
      <c r="BN290" s="370"/>
      <c r="BO290" s="370"/>
      <c r="BP290" s="370"/>
    </row>
    <row r="291" spans="1:68" x14ac:dyDescent="0.2">
      <c r="A291" s="370"/>
      <c r="B291" s="370"/>
      <c r="C291" s="370"/>
      <c r="D291" s="370"/>
      <c r="E291" s="370"/>
      <c r="F291" s="370"/>
      <c r="G291" s="370"/>
      <c r="H291" s="370"/>
      <c r="I291" s="370"/>
      <c r="J291" s="370"/>
      <c r="K291" s="370"/>
      <c r="L291" s="370"/>
      <c r="M291" s="370"/>
      <c r="N291" s="370"/>
      <c r="O291" s="370"/>
      <c r="P291" s="370"/>
      <c r="Q291" s="370"/>
      <c r="R291" s="370"/>
      <c r="S291" s="370"/>
      <c r="T291" s="370"/>
      <c r="U291" s="370"/>
      <c r="V291" s="370"/>
      <c r="W291" s="370"/>
      <c r="X291" s="370"/>
      <c r="Y291" s="370"/>
      <c r="Z291" s="370"/>
      <c r="AA291" s="370"/>
      <c r="AB291" s="370"/>
      <c r="AC291" s="370"/>
      <c r="AD291" s="370"/>
      <c r="AE291" s="370"/>
      <c r="AF291" s="370"/>
      <c r="AG291" s="370"/>
      <c r="AH291" s="370"/>
      <c r="AI291" s="370"/>
      <c r="AJ291" s="370"/>
      <c r="AK291" s="370"/>
      <c r="AL291" s="370"/>
      <c r="AM291" s="370"/>
      <c r="AN291" s="370"/>
      <c r="AO291" s="370"/>
      <c r="AP291" s="370"/>
      <c r="AQ291" s="370"/>
      <c r="AR291" s="370"/>
      <c r="AS291" s="370"/>
      <c r="AT291" s="370"/>
      <c r="AU291" s="370"/>
      <c r="AV291" s="370"/>
      <c r="AW291" s="370"/>
      <c r="AX291" s="370"/>
      <c r="AY291" s="370"/>
      <c r="AZ291" s="370"/>
      <c r="BA291" s="370"/>
      <c r="BB291" s="370"/>
      <c r="BC291" s="370"/>
      <c r="BD291" s="370"/>
      <c r="BE291" s="370"/>
      <c r="BF291" s="370"/>
      <c r="BG291" s="370"/>
      <c r="BH291" s="370"/>
      <c r="BI291" s="370"/>
      <c r="BJ291" s="370"/>
      <c r="BK291" s="370"/>
      <c r="BL291" s="370"/>
      <c r="BM291" s="370"/>
      <c r="BN291" s="370"/>
      <c r="BO291" s="370"/>
      <c r="BP291" s="370"/>
    </row>
    <row r="292" spans="1:68" x14ac:dyDescent="0.2">
      <c r="A292" s="370"/>
      <c r="B292" s="370"/>
      <c r="C292" s="370"/>
      <c r="D292" s="370"/>
      <c r="E292" s="370"/>
      <c r="F292" s="370"/>
      <c r="G292" s="370"/>
      <c r="H292" s="370"/>
      <c r="I292" s="370"/>
      <c r="J292" s="370"/>
      <c r="K292" s="370"/>
      <c r="L292" s="370"/>
      <c r="M292" s="370"/>
      <c r="N292" s="370"/>
      <c r="O292" s="370"/>
      <c r="P292" s="370"/>
      <c r="Q292" s="370"/>
      <c r="R292" s="370"/>
      <c r="S292" s="370"/>
      <c r="T292" s="370"/>
      <c r="U292" s="370"/>
      <c r="V292" s="370"/>
      <c r="W292" s="370"/>
      <c r="X292" s="370"/>
      <c r="Y292" s="370"/>
      <c r="Z292" s="370"/>
      <c r="AA292" s="370"/>
      <c r="AB292" s="370"/>
      <c r="AC292" s="370"/>
      <c r="AD292" s="370"/>
      <c r="AE292" s="370"/>
      <c r="AF292" s="370"/>
      <c r="AG292" s="370"/>
      <c r="AH292" s="370"/>
      <c r="AI292" s="370"/>
      <c r="AJ292" s="370"/>
      <c r="AK292" s="370"/>
      <c r="AL292" s="370"/>
      <c r="AM292" s="370"/>
      <c r="AN292" s="370"/>
      <c r="AO292" s="370"/>
      <c r="AP292" s="370"/>
      <c r="AQ292" s="370"/>
      <c r="AR292" s="370"/>
      <c r="AS292" s="370"/>
      <c r="AT292" s="370"/>
      <c r="AU292" s="370"/>
      <c r="AV292" s="370"/>
      <c r="AW292" s="370"/>
      <c r="AX292" s="370"/>
      <c r="AY292" s="370"/>
      <c r="AZ292" s="370"/>
      <c r="BA292" s="370"/>
      <c r="BB292" s="370"/>
      <c r="BC292" s="370"/>
      <c r="BD292" s="370"/>
      <c r="BE292" s="370"/>
      <c r="BF292" s="370"/>
      <c r="BG292" s="370"/>
      <c r="BH292" s="370"/>
      <c r="BI292" s="370"/>
      <c r="BJ292" s="370"/>
      <c r="BK292" s="370"/>
      <c r="BL292" s="370"/>
      <c r="BM292" s="370"/>
      <c r="BN292" s="370"/>
      <c r="BO292" s="370"/>
      <c r="BP292" s="370"/>
    </row>
    <row r="293" spans="1:68" x14ac:dyDescent="0.2">
      <c r="A293" s="370"/>
      <c r="B293" s="370"/>
      <c r="C293" s="370"/>
      <c r="D293" s="370"/>
      <c r="E293" s="370"/>
      <c r="F293" s="370"/>
      <c r="G293" s="370"/>
      <c r="H293" s="370"/>
      <c r="I293" s="370"/>
      <c r="J293" s="370"/>
      <c r="K293" s="370"/>
      <c r="L293" s="370"/>
      <c r="M293" s="370"/>
      <c r="N293" s="370"/>
      <c r="O293" s="370"/>
      <c r="P293" s="370"/>
      <c r="Q293" s="370"/>
      <c r="R293" s="370"/>
      <c r="S293" s="370"/>
      <c r="T293" s="370"/>
      <c r="U293" s="370"/>
      <c r="V293" s="370"/>
      <c r="W293" s="370"/>
      <c r="X293" s="370"/>
      <c r="Y293" s="370"/>
      <c r="Z293" s="370"/>
      <c r="AA293" s="370"/>
      <c r="AB293" s="370"/>
      <c r="AC293" s="370"/>
      <c r="AD293" s="370"/>
      <c r="AE293" s="370"/>
      <c r="AF293" s="370"/>
      <c r="AG293" s="370"/>
      <c r="AH293" s="370"/>
      <c r="AI293" s="370"/>
      <c r="AJ293" s="370"/>
      <c r="AK293" s="370"/>
      <c r="AL293" s="370"/>
      <c r="AM293" s="370"/>
      <c r="AN293" s="370"/>
      <c r="AO293" s="370"/>
      <c r="AP293" s="370"/>
      <c r="AQ293" s="370"/>
      <c r="AR293" s="370"/>
      <c r="AS293" s="370"/>
      <c r="AT293" s="370"/>
      <c r="AU293" s="370"/>
      <c r="AV293" s="370"/>
      <c r="AW293" s="370"/>
      <c r="AX293" s="370"/>
      <c r="AY293" s="370"/>
      <c r="AZ293" s="370"/>
      <c r="BA293" s="370"/>
      <c r="BB293" s="370"/>
      <c r="BC293" s="370"/>
      <c r="BD293" s="370"/>
      <c r="BE293" s="370"/>
      <c r="BF293" s="370"/>
      <c r="BG293" s="370"/>
      <c r="BH293" s="370"/>
      <c r="BI293" s="370"/>
      <c r="BJ293" s="370"/>
      <c r="BK293" s="370"/>
      <c r="BL293" s="370"/>
      <c r="BM293" s="370"/>
      <c r="BN293" s="370"/>
      <c r="BO293" s="370"/>
      <c r="BP293" s="370"/>
    </row>
    <row r="294" spans="1:68" x14ac:dyDescent="0.2">
      <c r="A294" s="370"/>
      <c r="B294" s="370"/>
      <c r="C294" s="370"/>
      <c r="D294" s="370"/>
      <c r="E294" s="370"/>
      <c r="F294" s="370"/>
      <c r="G294" s="370"/>
      <c r="H294" s="370"/>
      <c r="I294" s="370"/>
      <c r="J294" s="370"/>
      <c r="K294" s="370"/>
      <c r="L294" s="370"/>
      <c r="M294" s="370"/>
      <c r="N294" s="370"/>
      <c r="O294" s="370"/>
      <c r="P294" s="370"/>
      <c r="Q294" s="370"/>
      <c r="R294" s="370"/>
      <c r="S294" s="370"/>
      <c r="T294" s="370"/>
      <c r="U294" s="370"/>
      <c r="V294" s="370"/>
      <c r="W294" s="370"/>
      <c r="X294" s="370"/>
      <c r="Y294" s="370"/>
      <c r="Z294" s="370"/>
      <c r="AA294" s="370"/>
      <c r="AB294" s="370"/>
      <c r="AC294" s="370"/>
      <c r="AD294" s="370"/>
      <c r="AE294" s="370"/>
      <c r="AF294" s="370"/>
      <c r="AG294" s="370"/>
      <c r="AH294" s="370"/>
      <c r="AI294" s="370"/>
      <c r="AJ294" s="370"/>
      <c r="AK294" s="370"/>
      <c r="AL294" s="370"/>
      <c r="AM294" s="370"/>
      <c r="AN294" s="370"/>
      <c r="AO294" s="370"/>
      <c r="AP294" s="370"/>
      <c r="AQ294" s="370"/>
      <c r="AR294" s="370"/>
      <c r="AS294" s="370"/>
      <c r="AT294" s="370"/>
      <c r="AU294" s="370"/>
      <c r="AV294" s="370"/>
      <c r="AW294" s="370"/>
      <c r="AX294" s="370"/>
      <c r="AY294" s="370"/>
      <c r="AZ294" s="370"/>
      <c r="BA294" s="370"/>
      <c r="BB294" s="370"/>
      <c r="BC294" s="370"/>
      <c r="BD294" s="370"/>
      <c r="BE294" s="370"/>
      <c r="BF294" s="370"/>
      <c r="BG294" s="370"/>
      <c r="BH294" s="370"/>
      <c r="BI294" s="370"/>
      <c r="BJ294" s="370"/>
      <c r="BK294" s="370"/>
      <c r="BL294" s="370"/>
      <c r="BM294" s="370"/>
      <c r="BN294" s="370"/>
      <c r="BO294" s="370"/>
      <c r="BP294" s="370"/>
    </row>
    <row r="295" spans="1:68" x14ac:dyDescent="0.2">
      <c r="A295" s="370"/>
      <c r="B295" s="370"/>
      <c r="C295" s="370"/>
      <c r="D295" s="370"/>
      <c r="E295" s="370"/>
      <c r="F295" s="370"/>
      <c r="G295" s="370"/>
      <c r="H295" s="370"/>
      <c r="I295" s="370"/>
      <c r="J295" s="370"/>
      <c r="K295" s="370"/>
      <c r="L295" s="370"/>
      <c r="M295" s="370"/>
      <c r="N295" s="370"/>
      <c r="O295" s="370"/>
      <c r="P295" s="370"/>
      <c r="Q295" s="370"/>
      <c r="R295" s="370"/>
      <c r="S295" s="370"/>
      <c r="T295" s="370"/>
      <c r="U295" s="370"/>
      <c r="V295" s="370"/>
      <c r="W295" s="370"/>
      <c r="X295" s="370"/>
      <c r="Y295" s="370"/>
      <c r="Z295" s="370"/>
      <c r="AA295" s="370"/>
      <c r="AB295" s="370"/>
      <c r="AC295" s="370"/>
      <c r="AD295" s="370"/>
      <c r="AE295" s="370"/>
      <c r="AF295" s="370"/>
      <c r="AG295" s="370"/>
      <c r="AH295" s="370"/>
      <c r="AI295" s="370"/>
      <c r="AJ295" s="370"/>
      <c r="AK295" s="370"/>
      <c r="AL295" s="370"/>
      <c r="AM295" s="370"/>
      <c r="AN295" s="370"/>
      <c r="AO295" s="370"/>
      <c r="AP295" s="370"/>
      <c r="AQ295" s="370"/>
      <c r="AR295" s="370"/>
      <c r="AS295" s="370"/>
      <c r="AT295" s="370"/>
      <c r="AU295" s="370"/>
      <c r="AV295" s="370"/>
      <c r="AW295" s="370"/>
      <c r="AX295" s="370"/>
      <c r="AY295" s="370"/>
      <c r="AZ295" s="370"/>
      <c r="BA295" s="370"/>
      <c r="BB295" s="370"/>
      <c r="BC295" s="370"/>
      <c r="BD295" s="370"/>
      <c r="BE295" s="370"/>
      <c r="BF295" s="370"/>
      <c r="BG295" s="370"/>
      <c r="BH295" s="370"/>
      <c r="BI295" s="370"/>
      <c r="BJ295" s="370"/>
      <c r="BK295" s="370"/>
      <c r="BL295" s="370"/>
      <c r="BM295" s="370"/>
      <c r="BN295" s="370"/>
      <c r="BO295" s="370"/>
      <c r="BP295" s="370"/>
    </row>
    <row r="296" spans="1:68" x14ac:dyDescent="0.2">
      <c r="A296" s="370"/>
      <c r="B296" s="370"/>
      <c r="C296" s="370"/>
      <c r="D296" s="370"/>
      <c r="E296" s="370"/>
      <c r="F296" s="370"/>
      <c r="G296" s="370"/>
      <c r="H296" s="370"/>
      <c r="I296" s="370"/>
      <c r="J296" s="370"/>
      <c r="K296" s="370"/>
      <c r="L296" s="370"/>
      <c r="M296" s="370"/>
      <c r="N296" s="370"/>
      <c r="O296" s="370"/>
      <c r="P296" s="370"/>
      <c r="Q296" s="370"/>
      <c r="R296" s="370"/>
      <c r="S296" s="370"/>
      <c r="T296" s="370"/>
      <c r="U296" s="370"/>
      <c r="V296" s="370"/>
      <c r="W296" s="370"/>
      <c r="X296" s="370"/>
      <c r="Y296" s="370"/>
      <c r="Z296" s="370"/>
      <c r="AA296" s="370"/>
      <c r="AB296" s="370"/>
      <c r="AC296" s="370"/>
      <c r="AD296" s="370"/>
      <c r="AE296" s="370"/>
      <c r="AF296" s="370"/>
      <c r="AG296" s="370"/>
      <c r="AH296" s="370"/>
      <c r="AI296" s="370"/>
      <c r="AJ296" s="370"/>
      <c r="AK296" s="370"/>
      <c r="AL296" s="370"/>
      <c r="AM296" s="370"/>
      <c r="AN296" s="370"/>
      <c r="AO296" s="370"/>
      <c r="AP296" s="370"/>
      <c r="AQ296" s="370"/>
      <c r="AR296" s="370"/>
      <c r="AS296" s="370"/>
      <c r="AT296" s="370"/>
      <c r="AU296" s="370"/>
      <c r="AV296" s="370"/>
      <c r="AW296" s="370"/>
      <c r="AX296" s="370"/>
      <c r="AY296" s="370"/>
      <c r="AZ296" s="370"/>
      <c r="BA296" s="370"/>
      <c r="BB296" s="370"/>
      <c r="BC296" s="370"/>
      <c r="BD296" s="370"/>
      <c r="BE296" s="370"/>
      <c r="BF296" s="370"/>
      <c r="BG296" s="370"/>
      <c r="BH296" s="370"/>
      <c r="BI296" s="370"/>
      <c r="BJ296" s="370"/>
      <c r="BK296" s="370"/>
      <c r="BL296" s="370"/>
      <c r="BM296" s="370"/>
      <c r="BN296" s="370"/>
      <c r="BO296" s="370"/>
      <c r="BP296" s="370"/>
    </row>
    <row r="297" spans="1:68" x14ac:dyDescent="0.2">
      <c r="A297" s="370"/>
      <c r="B297" s="370"/>
      <c r="C297" s="370"/>
      <c r="D297" s="370"/>
      <c r="E297" s="370"/>
      <c r="F297" s="370"/>
      <c r="G297" s="370"/>
      <c r="H297" s="370"/>
      <c r="I297" s="370"/>
      <c r="J297" s="370"/>
      <c r="K297" s="370"/>
      <c r="L297" s="370"/>
      <c r="M297" s="370"/>
      <c r="N297" s="370"/>
      <c r="O297" s="370"/>
      <c r="P297" s="370"/>
      <c r="Q297" s="370"/>
      <c r="R297" s="370"/>
      <c r="S297" s="370"/>
      <c r="T297" s="370"/>
      <c r="U297" s="370"/>
      <c r="V297" s="370"/>
      <c r="W297" s="370"/>
      <c r="X297" s="370"/>
      <c r="Y297" s="370"/>
      <c r="Z297" s="370"/>
      <c r="AA297" s="370"/>
      <c r="AB297" s="370"/>
      <c r="AC297" s="370"/>
      <c r="AD297" s="370"/>
      <c r="AE297" s="370"/>
      <c r="AF297" s="370"/>
      <c r="AG297" s="370"/>
      <c r="AH297" s="370"/>
      <c r="AI297" s="370"/>
      <c r="AJ297" s="370"/>
      <c r="AK297" s="370"/>
      <c r="AL297" s="370"/>
      <c r="AM297" s="370"/>
      <c r="AN297" s="370"/>
      <c r="AO297" s="370"/>
      <c r="AP297" s="370"/>
      <c r="AQ297" s="370"/>
      <c r="AR297" s="370"/>
      <c r="AS297" s="370"/>
      <c r="AT297" s="370"/>
      <c r="AU297" s="370"/>
      <c r="AV297" s="370"/>
      <c r="AW297" s="370"/>
      <c r="AX297" s="370"/>
      <c r="AY297" s="370"/>
      <c r="AZ297" s="370"/>
      <c r="BA297" s="370"/>
      <c r="BB297" s="370"/>
      <c r="BC297" s="370"/>
      <c r="BD297" s="370"/>
      <c r="BE297" s="370"/>
      <c r="BF297" s="370"/>
      <c r="BG297" s="370"/>
      <c r="BH297" s="370"/>
      <c r="BI297" s="370"/>
      <c r="BJ297" s="370"/>
      <c r="BK297" s="370"/>
      <c r="BL297" s="370"/>
      <c r="BM297" s="370"/>
      <c r="BN297" s="370"/>
      <c r="BO297" s="370"/>
      <c r="BP297" s="370"/>
    </row>
    <row r="298" spans="1:68" x14ac:dyDescent="0.2">
      <c r="A298" s="370"/>
      <c r="B298" s="370"/>
      <c r="C298" s="370"/>
      <c r="D298" s="370"/>
      <c r="E298" s="370"/>
      <c r="F298" s="370"/>
      <c r="G298" s="370"/>
      <c r="H298" s="370"/>
      <c r="I298" s="370"/>
      <c r="J298" s="370"/>
      <c r="K298" s="370"/>
      <c r="L298" s="370"/>
      <c r="M298" s="370"/>
      <c r="N298" s="370"/>
      <c r="O298" s="370"/>
      <c r="P298" s="370"/>
      <c r="Q298" s="370"/>
      <c r="R298" s="370"/>
      <c r="S298" s="370"/>
      <c r="T298" s="370"/>
      <c r="U298" s="370"/>
      <c r="V298" s="370"/>
      <c r="W298" s="370"/>
      <c r="X298" s="370"/>
      <c r="Y298" s="370"/>
      <c r="Z298" s="370"/>
      <c r="AA298" s="370"/>
      <c r="AB298" s="370"/>
      <c r="AC298" s="370"/>
      <c r="AD298" s="370"/>
      <c r="AE298" s="370"/>
      <c r="AF298" s="370"/>
      <c r="AG298" s="370"/>
      <c r="AH298" s="370"/>
      <c r="AI298" s="370"/>
      <c r="AJ298" s="370"/>
      <c r="AK298" s="370"/>
      <c r="AL298" s="370"/>
      <c r="AM298" s="370"/>
      <c r="AN298" s="370"/>
      <c r="AO298" s="370"/>
      <c r="AP298" s="370"/>
      <c r="AQ298" s="370"/>
      <c r="AR298" s="370"/>
      <c r="AS298" s="370"/>
      <c r="AT298" s="370"/>
      <c r="AU298" s="370"/>
      <c r="AV298" s="370"/>
      <c r="AW298" s="370"/>
      <c r="AX298" s="370"/>
      <c r="AY298" s="370"/>
      <c r="AZ298" s="370"/>
      <c r="BA298" s="370"/>
      <c r="BB298" s="370"/>
      <c r="BC298" s="370"/>
      <c r="BD298" s="370"/>
      <c r="BE298" s="370"/>
      <c r="BF298" s="370"/>
      <c r="BG298" s="370"/>
      <c r="BH298" s="370"/>
      <c r="BI298" s="370"/>
      <c r="BJ298" s="370"/>
      <c r="BK298" s="370"/>
      <c r="BL298" s="370"/>
      <c r="BM298" s="370"/>
      <c r="BN298" s="370"/>
      <c r="BO298" s="370"/>
      <c r="BP298" s="370"/>
    </row>
    <row r="299" spans="1:68" x14ac:dyDescent="0.2">
      <c r="A299" s="370"/>
      <c r="B299" s="370"/>
      <c r="C299" s="370"/>
      <c r="D299" s="370"/>
      <c r="E299" s="370"/>
      <c r="F299" s="370"/>
      <c r="G299" s="370"/>
      <c r="H299" s="370"/>
      <c r="I299" s="370"/>
      <c r="J299" s="370"/>
      <c r="K299" s="370"/>
      <c r="L299" s="370"/>
      <c r="M299" s="370"/>
      <c r="N299" s="370"/>
      <c r="O299" s="370"/>
      <c r="P299" s="370"/>
      <c r="Q299" s="370"/>
      <c r="R299" s="370"/>
      <c r="S299" s="370"/>
      <c r="T299" s="370"/>
      <c r="U299" s="370"/>
      <c r="V299" s="370"/>
      <c r="W299" s="370"/>
      <c r="X299" s="370"/>
      <c r="Y299" s="370"/>
      <c r="Z299" s="370"/>
      <c r="AA299" s="370"/>
      <c r="AB299" s="370"/>
      <c r="AC299" s="370"/>
      <c r="AD299" s="370"/>
      <c r="AE299" s="370"/>
      <c r="AF299" s="370"/>
      <c r="AG299" s="370"/>
      <c r="AH299" s="370"/>
      <c r="AI299" s="370"/>
      <c r="AJ299" s="370"/>
      <c r="AK299" s="370"/>
      <c r="AL299" s="370"/>
      <c r="AM299" s="370"/>
      <c r="AN299" s="370"/>
      <c r="AO299" s="370"/>
      <c r="AP299" s="370"/>
      <c r="AQ299" s="370"/>
      <c r="AR299" s="370"/>
      <c r="AS299" s="370"/>
      <c r="AT299" s="370"/>
      <c r="AU299" s="370"/>
      <c r="AV299" s="370"/>
      <c r="AW299" s="370"/>
      <c r="AX299" s="370"/>
      <c r="AY299" s="370"/>
      <c r="AZ299" s="370"/>
      <c r="BA299" s="370"/>
      <c r="BB299" s="370"/>
      <c r="BC299" s="370"/>
      <c r="BD299" s="370"/>
      <c r="BE299" s="370"/>
      <c r="BF299" s="370"/>
      <c r="BG299" s="370"/>
      <c r="BH299" s="370"/>
      <c r="BI299" s="370"/>
      <c r="BJ299" s="370"/>
      <c r="BK299" s="370"/>
      <c r="BL299" s="370"/>
      <c r="BM299" s="370"/>
      <c r="BN299" s="370"/>
      <c r="BO299" s="370"/>
      <c r="BP299" s="370"/>
    </row>
    <row r="300" spans="1:68" x14ac:dyDescent="0.2">
      <c r="A300" s="370"/>
      <c r="B300" s="370"/>
      <c r="C300" s="370"/>
      <c r="D300" s="370"/>
      <c r="E300" s="370"/>
      <c r="F300" s="370"/>
      <c r="G300" s="370"/>
      <c r="H300" s="370"/>
      <c r="I300" s="370"/>
      <c r="J300" s="370"/>
      <c r="K300" s="370"/>
      <c r="L300" s="370"/>
      <c r="M300" s="370"/>
      <c r="N300" s="370"/>
      <c r="O300" s="370"/>
      <c r="P300" s="370"/>
      <c r="Q300" s="370"/>
      <c r="R300" s="370"/>
      <c r="S300" s="370"/>
      <c r="T300" s="370"/>
      <c r="U300" s="370"/>
      <c r="V300" s="370"/>
      <c r="W300" s="370"/>
      <c r="X300" s="370"/>
      <c r="Y300" s="370"/>
      <c r="Z300" s="370"/>
      <c r="AA300" s="370"/>
      <c r="AB300" s="370"/>
      <c r="AC300" s="370"/>
      <c r="AD300" s="370"/>
      <c r="AE300" s="370"/>
      <c r="AF300" s="370"/>
      <c r="AG300" s="370"/>
      <c r="AH300" s="370"/>
      <c r="AI300" s="370"/>
      <c r="AJ300" s="370"/>
      <c r="AK300" s="370"/>
      <c r="AL300" s="370"/>
      <c r="AM300" s="370"/>
      <c r="AN300" s="370"/>
      <c r="AO300" s="370"/>
      <c r="AP300" s="370"/>
      <c r="AQ300" s="370"/>
      <c r="AR300" s="370"/>
      <c r="AS300" s="370"/>
      <c r="AT300" s="370"/>
      <c r="AU300" s="370"/>
      <c r="AV300" s="370"/>
      <c r="AW300" s="370"/>
      <c r="AX300" s="370"/>
      <c r="AY300" s="370"/>
      <c r="AZ300" s="370"/>
      <c r="BA300" s="370"/>
      <c r="BB300" s="370"/>
      <c r="BC300" s="370"/>
      <c r="BD300" s="370"/>
      <c r="BE300" s="370"/>
      <c r="BF300" s="370"/>
      <c r="BG300" s="370"/>
      <c r="BH300" s="370"/>
      <c r="BI300" s="370"/>
      <c r="BJ300" s="370"/>
      <c r="BK300" s="370"/>
      <c r="BL300" s="370"/>
      <c r="BM300" s="370"/>
      <c r="BN300" s="370"/>
      <c r="BO300" s="370"/>
      <c r="BP300" s="370"/>
    </row>
    <row r="301" spans="1:68" x14ac:dyDescent="0.2">
      <c r="A301" s="370"/>
      <c r="B301" s="370"/>
      <c r="C301" s="370"/>
      <c r="D301" s="370"/>
      <c r="E301" s="370"/>
      <c r="F301" s="370"/>
      <c r="G301" s="370"/>
      <c r="H301" s="370"/>
      <c r="I301" s="370"/>
      <c r="J301" s="370"/>
      <c r="K301" s="370"/>
      <c r="L301" s="370"/>
      <c r="M301" s="370"/>
      <c r="N301" s="370"/>
      <c r="O301" s="370"/>
      <c r="P301" s="370"/>
      <c r="Q301" s="370"/>
      <c r="R301" s="370"/>
      <c r="S301" s="370"/>
      <c r="T301" s="370"/>
      <c r="U301" s="370"/>
      <c r="V301" s="370"/>
      <c r="W301" s="370"/>
      <c r="X301" s="370"/>
      <c r="Y301" s="370"/>
      <c r="Z301" s="370"/>
      <c r="AA301" s="370"/>
      <c r="AB301" s="370"/>
      <c r="AC301" s="370"/>
      <c r="AD301" s="370"/>
      <c r="AE301" s="370"/>
      <c r="AF301" s="370"/>
      <c r="AG301" s="370"/>
      <c r="AH301" s="370"/>
      <c r="AI301" s="370"/>
      <c r="AJ301" s="370"/>
      <c r="AK301" s="370"/>
      <c r="AL301" s="370"/>
      <c r="AM301" s="370"/>
      <c r="AN301" s="370"/>
      <c r="AO301" s="370"/>
      <c r="AP301" s="370"/>
      <c r="AQ301" s="370"/>
      <c r="AR301" s="370"/>
      <c r="AS301" s="370"/>
      <c r="AT301" s="370"/>
      <c r="AU301" s="370"/>
      <c r="AV301" s="370"/>
      <c r="AW301" s="370"/>
      <c r="AX301" s="370"/>
      <c r="AY301" s="370"/>
      <c r="AZ301" s="370"/>
      <c r="BA301" s="370"/>
      <c r="BB301" s="370"/>
      <c r="BC301" s="370"/>
      <c r="BD301" s="370"/>
      <c r="BE301" s="370"/>
      <c r="BF301" s="370"/>
      <c r="BG301" s="370"/>
      <c r="BH301" s="370"/>
      <c r="BI301" s="370"/>
      <c r="BJ301" s="370"/>
      <c r="BK301" s="370"/>
      <c r="BL301" s="370"/>
      <c r="BM301" s="370"/>
      <c r="BN301" s="370"/>
      <c r="BO301" s="370"/>
      <c r="BP301" s="370"/>
    </row>
    <row r="302" spans="1:68" x14ac:dyDescent="0.2">
      <c r="A302" s="370"/>
      <c r="B302" s="370"/>
      <c r="C302" s="370"/>
      <c r="D302" s="370"/>
      <c r="E302" s="370"/>
      <c r="F302" s="370"/>
      <c r="G302" s="370"/>
      <c r="H302" s="370"/>
      <c r="I302" s="370"/>
      <c r="J302" s="370"/>
      <c r="K302" s="370"/>
      <c r="L302" s="370"/>
      <c r="M302" s="370"/>
      <c r="N302" s="370"/>
      <c r="O302" s="370"/>
      <c r="P302" s="370"/>
      <c r="Q302" s="370"/>
      <c r="R302" s="370"/>
      <c r="S302" s="370"/>
      <c r="T302" s="370"/>
      <c r="U302" s="370"/>
      <c r="V302" s="370"/>
      <c r="W302" s="370"/>
      <c r="X302" s="370"/>
      <c r="Y302" s="370"/>
      <c r="Z302" s="370"/>
      <c r="AA302" s="370"/>
      <c r="AB302" s="370"/>
      <c r="AC302" s="370"/>
      <c r="AD302" s="370"/>
      <c r="AE302" s="370"/>
      <c r="AF302" s="370"/>
      <c r="AG302" s="370"/>
      <c r="AH302" s="370"/>
      <c r="AI302" s="370"/>
      <c r="AJ302" s="370"/>
      <c r="AK302" s="370"/>
      <c r="AL302" s="370"/>
      <c r="AM302" s="370"/>
      <c r="AN302" s="370"/>
      <c r="AO302" s="370"/>
      <c r="AP302" s="370"/>
      <c r="AQ302" s="370"/>
      <c r="AR302" s="370"/>
      <c r="AS302" s="370"/>
      <c r="AT302" s="370"/>
      <c r="AU302" s="370"/>
      <c r="AV302" s="370"/>
      <c r="AW302" s="370"/>
      <c r="AX302" s="370"/>
      <c r="AY302" s="370"/>
      <c r="AZ302" s="370"/>
      <c r="BA302" s="370"/>
      <c r="BB302" s="370"/>
      <c r="BC302" s="370"/>
      <c r="BD302" s="370"/>
      <c r="BE302" s="370"/>
      <c r="BF302" s="370"/>
      <c r="BG302" s="370"/>
      <c r="BH302" s="370"/>
      <c r="BI302" s="370"/>
      <c r="BJ302" s="370"/>
      <c r="BK302" s="370"/>
      <c r="BL302" s="370"/>
      <c r="BM302" s="370"/>
      <c r="BN302" s="370"/>
      <c r="BO302" s="370"/>
      <c r="BP302" s="370"/>
    </row>
    <row r="303" spans="1:68" x14ac:dyDescent="0.2">
      <c r="A303" s="370"/>
      <c r="B303" s="370"/>
      <c r="C303" s="370"/>
      <c r="D303" s="370"/>
      <c r="E303" s="370"/>
      <c r="F303" s="370"/>
      <c r="G303" s="370"/>
      <c r="H303" s="370"/>
      <c r="I303" s="370"/>
      <c r="J303" s="370"/>
      <c r="K303" s="370"/>
      <c r="L303" s="370"/>
      <c r="M303" s="370"/>
      <c r="N303" s="370"/>
      <c r="O303" s="370"/>
      <c r="P303" s="370"/>
      <c r="Q303" s="370"/>
      <c r="R303" s="370"/>
      <c r="S303" s="370"/>
      <c r="T303" s="370"/>
      <c r="U303" s="370"/>
      <c r="V303" s="370"/>
      <c r="W303" s="370"/>
      <c r="X303" s="370"/>
      <c r="Y303" s="370"/>
      <c r="Z303" s="370"/>
      <c r="AA303" s="370"/>
      <c r="AB303" s="370"/>
      <c r="AC303" s="370"/>
      <c r="AD303" s="370"/>
      <c r="AE303" s="370"/>
      <c r="AF303" s="370"/>
      <c r="AG303" s="370"/>
      <c r="AH303" s="370"/>
      <c r="AI303" s="370"/>
      <c r="AJ303" s="370"/>
      <c r="AK303" s="370"/>
      <c r="AL303" s="370"/>
      <c r="AM303" s="370"/>
      <c r="AN303" s="370"/>
      <c r="AO303" s="370"/>
      <c r="AP303" s="370"/>
      <c r="AQ303" s="370"/>
      <c r="AR303" s="370"/>
      <c r="AS303" s="370"/>
      <c r="AT303" s="370"/>
      <c r="AU303" s="370"/>
      <c r="AV303" s="370"/>
      <c r="AW303" s="370"/>
      <c r="AX303" s="370"/>
      <c r="AY303" s="370"/>
      <c r="AZ303" s="370"/>
      <c r="BA303" s="370"/>
      <c r="BB303" s="370"/>
      <c r="BC303" s="370"/>
      <c r="BD303" s="370"/>
      <c r="BE303" s="370"/>
      <c r="BF303" s="370"/>
      <c r="BG303" s="370"/>
      <c r="BH303" s="370"/>
      <c r="BI303" s="370"/>
      <c r="BJ303" s="370"/>
      <c r="BK303" s="370"/>
      <c r="BL303" s="370"/>
      <c r="BM303" s="370"/>
      <c r="BN303" s="370"/>
      <c r="BO303" s="370"/>
      <c r="BP303" s="370"/>
    </row>
    <row r="304" spans="1:68" x14ac:dyDescent="0.2">
      <c r="A304" s="370"/>
      <c r="B304" s="370"/>
      <c r="C304" s="370"/>
      <c r="D304" s="370"/>
      <c r="E304" s="370"/>
      <c r="F304" s="370"/>
      <c r="G304" s="370"/>
      <c r="H304" s="370"/>
      <c r="I304" s="370"/>
      <c r="J304" s="370"/>
      <c r="K304" s="370"/>
      <c r="L304" s="370"/>
      <c r="M304" s="370"/>
      <c r="N304" s="370"/>
      <c r="O304" s="370"/>
      <c r="P304" s="370"/>
      <c r="Q304" s="370"/>
      <c r="R304" s="370"/>
      <c r="S304" s="370"/>
      <c r="T304" s="370"/>
      <c r="U304" s="370"/>
      <c r="V304" s="370"/>
      <c r="W304" s="370"/>
      <c r="X304" s="370"/>
      <c r="Y304" s="370"/>
      <c r="Z304" s="370"/>
      <c r="AA304" s="370"/>
      <c r="AB304" s="370"/>
      <c r="AC304" s="370"/>
      <c r="AD304" s="370"/>
      <c r="AE304" s="370"/>
      <c r="AF304" s="370"/>
      <c r="AG304" s="370"/>
      <c r="AH304" s="370"/>
      <c r="AI304" s="370"/>
      <c r="AJ304" s="370"/>
      <c r="AK304" s="370"/>
      <c r="AL304" s="370"/>
      <c r="AM304" s="370"/>
      <c r="AN304" s="370"/>
      <c r="AO304" s="370"/>
      <c r="AP304" s="370"/>
      <c r="AQ304" s="370"/>
      <c r="AR304" s="370"/>
      <c r="AS304" s="370"/>
      <c r="AT304" s="370"/>
      <c r="AU304" s="370"/>
      <c r="AV304" s="370"/>
      <c r="AW304" s="370"/>
      <c r="AX304" s="370"/>
      <c r="AY304" s="370"/>
      <c r="AZ304" s="370"/>
      <c r="BA304" s="370"/>
      <c r="BB304" s="370"/>
      <c r="BC304" s="370"/>
      <c r="BD304" s="370"/>
      <c r="BE304" s="370"/>
      <c r="BF304" s="370"/>
      <c r="BG304" s="370"/>
      <c r="BH304" s="370"/>
      <c r="BI304" s="370"/>
      <c r="BJ304" s="370"/>
      <c r="BK304" s="370"/>
      <c r="BL304" s="370"/>
      <c r="BM304" s="370"/>
      <c r="BN304" s="370"/>
      <c r="BO304" s="370"/>
      <c r="BP304" s="370"/>
    </row>
    <row r="305" spans="1:68" x14ac:dyDescent="0.2">
      <c r="A305" s="370"/>
      <c r="B305" s="370"/>
      <c r="C305" s="370"/>
      <c r="D305" s="370"/>
      <c r="E305" s="370"/>
      <c r="F305" s="370"/>
      <c r="G305" s="370"/>
      <c r="H305" s="370"/>
      <c r="I305" s="370"/>
      <c r="J305" s="370"/>
      <c r="K305" s="370"/>
      <c r="L305" s="370"/>
      <c r="M305" s="370"/>
      <c r="N305" s="370"/>
      <c r="O305" s="370"/>
      <c r="P305" s="370"/>
      <c r="Q305" s="370"/>
      <c r="R305" s="370"/>
      <c r="S305" s="370"/>
      <c r="T305" s="370"/>
      <c r="U305" s="370"/>
      <c r="V305" s="370"/>
      <c r="W305" s="370"/>
      <c r="X305" s="370"/>
      <c r="Y305" s="370"/>
      <c r="Z305" s="370"/>
      <c r="AA305" s="370"/>
      <c r="AB305" s="370"/>
      <c r="AC305" s="370"/>
      <c r="AD305" s="370"/>
      <c r="AE305" s="370"/>
      <c r="AF305" s="370"/>
      <c r="AG305" s="370"/>
      <c r="AH305" s="370"/>
      <c r="AI305" s="370"/>
      <c r="AJ305" s="370"/>
      <c r="AK305" s="370"/>
      <c r="AL305" s="370"/>
      <c r="AM305" s="370"/>
      <c r="AN305" s="370"/>
      <c r="AO305" s="370"/>
      <c r="AP305" s="370"/>
      <c r="AQ305" s="370"/>
      <c r="AR305" s="370"/>
      <c r="AS305" s="370"/>
      <c r="AT305" s="370"/>
      <c r="AU305" s="370"/>
      <c r="AV305" s="370"/>
      <c r="AW305" s="370"/>
      <c r="AX305" s="370"/>
      <c r="AY305" s="370"/>
      <c r="AZ305" s="370"/>
      <c r="BA305" s="370"/>
      <c r="BB305" s="370"/>
      <c r="BC305" s="370"/>
      <c r="BD305" s="370"/>
      <c r="BE305" s="370"/>
      <c r="BF305" s="370"/>
      <c r="BG305" s="370"/>
      <c r="BH305" s="370"/>
      <c r="BI305" s="370"/>
      <c r="BJ305" s="370"/>
      <c r="BK305" s="370"/>
      <c r="BL305" s="370"/>
      <c r="BM305" s="370"/>
      <c r="BN305" s="370"/>
      <c r="BO305" s="370"/>
      <c r="BP305" s="370"/>
    </row>
    <row r="306" spans="1:68" x14ac:dyDescent="0.2">
      <c r="A306" s="370"/>
      <c r="B306" s="370"/>
      <c r="C306" s="370"/>
      <c r="D306" s="370"/>
      <c r="E306" s="370"/>
      <c r="F306" s="370"/>
      <c r="G306" s="370"/>
      <c r="H306" s="370"/>
      <c r="I306" s="370"/>
      <c r="J306" s="370"/>
      <c r="K306" s="370"/>
      <c r="L306" s="370"/>
      <c r="M306" s="370"/>
      <c r="N306" s="370"/>
      <c r="O306" s="370"/>
      <c r="P306" s="370"/>
      <c r="Q306" s="370"/>
      <c r="R306" s="370"/>
      <c r="S306" s="370"/>
      <c r="T306" s="370"/>
      <c r="U306" s="370"/>
      <c r="V306" s="370"/>
      <c r="W306" s="370"/>
      <c r="X306" s="370"/>
      <c r="Y306" s="370"/>
      <c r="Z306" s="370"/>
      <c r="AA306" s="370"/>
      <c r="AB306" s="370"/>
      <c r="AC306" s="370"/>
      <c r="AD306" s="370"/>
      <c r="AE306" s="370"/>
      <c r="AF306" s="370"/>
      <c r="AG306" s="370"/>
      <c r="AH306" s="370"/>
      <c r="AI306" s="370"/>
      <c r="AJ306" s="370"/>
      <c r="AK306" s="370"/>
      <c r="AL306" s="370"/>
      <c r="AM306" s="370"/>
      <c r="AN306" s="370"/>
      <c r="AO306" s="370"/>
      <c r="AP306" s="370"/>
      <c r="AQ306" s="370"/>
      <c r="AR306" s="370"/>
      <c r="AS306" s="370"/>
      <c r="AT306" s="370"/>
      <c r="AU306" s="370"/>
      <c r="AV306" s="370"/>
      <c r="AW306" s="370"/>
      <c r="AX306" s="370"/>
      <c r="AY306" s="370"/>
      <c r="AZ306" s="370"/>
      <c r="BA306" s="370"/>
      <c r="BB306" s="370"/>
      <c r="BC306" s="370"/>
      <c r="BD306" s="370"/>
      <c r="BE306" s="370"/>
      <c r="BF306" s="370"/>
      <c r="BG306" s="370"/>
      <c r="BH306" s="370"/>
      <c r="BI306" s="370"/>
      <c r="BJ306" s="370"/>
      <c r="BK306" s="370"/>
      <c r="BL306" s="370"/>
      <c r="BM306" s="370"/>
      <c r="BN306" s="370"/>
      <c r="BO306" s="370"/>
      <c r="BP306" s="370"/>
    </row>
    <row r="307" spans="1:68" x14ac:dyDescent="0.2">
      <c r="A307" s="370"/>
      <c r="B307" s="370"/>
      <c r="C307" s="370"/>
      <c r="D307" s="370"/>
      <c r="E307" s="370"/>
      <c r="F307" s="370"/>
      <c r="G307" s="370"/>
      <c r="H307" s="370"/>
      <c r="I307" s="370"/>
      <c r="J307" s="370"/>
      <c r="K307" s="370"/>
      <c r="L307" s="370"/>
      <c r="M307" s="370"/>
      <c r="N307" s="370"/>
      <c r="O307" s="370"/>
      <c r="P307" s="370"/>
      <c r="Q307" s="370"/>
      <c r="R307" s="370"/>
      <c r="S307" s="370"/>
      <c r="T307" s="370"/>
      <c r="U307" s="370"/>
      <c r="V307" s="370"/>
      <c r="W307" s="370"/>
      <c r="X307" s="370"/>
      <c r="Y307" s="370"/>
      <c r="Z307" s="370"/>
      <c r="AA307" s="370"/>
      <c r="AB307" s="370"/>
      <c r="AC307" s="370"/>
      <c r="AD307" s="370"/>
      <c r="AE307" s="370"/>
      <c r="AF307" s="370"/>
      <c r="AG307" s="370"/>
      <c r="AH307" s="370"/>
      <c r="AI307" s="370"/>
      <c r="AJ307" s="370"/>
      <c r="AK307" s="370"/>
      <c r="AL307" s="370"/>
      <c r="AM307" s="370"/>
      <c r="AN307" s="370"/>
      <c r="AO307" s="370"/>
      <c r="AP307" s="370"/>
      <c r="AQ307" s="370"/>
      <c r="AR307" s="370"/>
      <c r="AS307" s="370"/>
      <c r="AT307" s="370"/>
      <c r="AU307" s="370"/>
      <c r="AV307" s="370"/>
      <c r="AW307" s="370"/>
      <c r="AX307" s="370"/>
      <c r="AY307" s="370"/>
      <c r="AZ307" s="370"/>
      <c r="BA307" s="370"/>
      <c r="BB307" s="370"/>
      <c r="BC307" s="370"/>
      <c r="BD307" s="370"/>
      <c r="BE307" s="370"/>
      <c r="BF307" s="370"/>
      <c r="BG307" s="370"/>
      <c r="BH307" s="370"/>
      <c r="BI307" s="370"/>
      <c r="BJ307" s="370"/>
      <c r="BK307" s="370"/>
      <c r="BL307" s="370"/>
      <c r="BM307" s="370"/>
      <c r="BN307" s="370"/>
      <c r="BO307" s="370"/>
      <c r="BP307" s="370"/>
    </row>
    <row r="308" spans="1:68" x14ac:dyDescent="0.2">
      <c r="A308" s="370"/>
      <c r="B308" s="370"/>
      <c r="C308" s="370"/>
      <c r="D308" s="370"/>
      <c r="E308" s="370"/>
      <c r="F308" s="370"/>
      <c r="G308" s="370"/>
      <c r="H308" s="370"/>
      <c r="I308" s="370"/>
      <c r="J308" s="370"/>
      <c r="K308" s="370"/>
      <c r="L308" s="370"/>
      <c r="M308" s="370"/>
      <c r="N308" s="370"/>
      <c r="O308" s="370"/>
      <c r="P308" s="370"/>
      <c r="Q308" s="370"/>
      <c r="R308" s="370"/>
      <c r="S308" s="370"/>
      <c r="T308" s="370"/>
      <c r="U308" s="370"/>
      <c r="V308" s="370"/>
      <c r="W308" s="370"/>
      <c r="X308" s="370"/>
      <c r="Y308" s="370"/>
      <c r="Z308" s="370"/>
      <c r="AA308" s="370"/>
      <c r="AB308" s="370"/>
      <c r="AC308" s="370"/>
      <c r="AD308" s="370"/>
      <c r="AE308" s="370"/>
      <c r="AF308" s="370"/>
      <c r="AG308" s="370"/>
      <c r="AH308" s="370"/>
      <c r="AI308" s="370"/>
      <c r="AJ308" s="370"/>
      <c r="AK308" s="370"/>
      <c r="AL308" s="370"/>
      <c r="AM308" s="370"/>
      <c r="AN308" s="370"/>
      <c r="AO308" s="370"/>
      <c r="AP308" s="370"/>
      <c r="AQ308" s="370"/>
      <c r="AR308" s="370"/>
      <c r="AS308" s="370"/>
      <c r="AT308" s="370"/>
      <c r="AU308" s="370"/>
      <c r="AV308" s="370"/>
      <c r="AW308" s="370"/>
      <c r="AX308" s="370"/>
      <c r="AY308" s="370"/>
      <c r="AZ308" s="370"/>
      <c r="BA308" s="370"/>
      <c r="BB308" s="370"/>
      <c r="BC308" s="370"/>
      <c r="BD308" s="370"/>
      <c r="BE308" s="370"/>
      <c r="BF308" s="370"/>
      <c r="BG308" s="370"/>
      <c r="BH308" s="370"/>
      <c r="BI308" s="370"/>
      <c r="BJ308" s="370"/>
      <c r="BK308" s="370"/>
      <c r="BL308" s="370"/>
      <c r="BM308" s="370"/>
      <c r="BN308" s="370"/>
      <c r="BO308" s="370"/>
      <c r="BP308" s="370"/>
    </row>
    <row r="309" spans="1:68" x14ac:dyDescent="0.2">
      <c r="A309" s="370"/>
      <c r="B309" s="370"/>
      <c r="C309" s="370"/>
      <c r="D309" s="370"/>
      <c r="E309" s="370"/>
      <c r="F309" s="370"/>
      <c r="G309" s="370"/>
      <c r="H309" s="370"/>
      <c r="I309" s="370"/>
      <c r="J309" s="370"/>
      <c r="K309" s="370"/>
      <c r="L309" s="370"/>
      <c r="M309" s="370"/>
      <c r="N309" s="370"/>
      <c r="O309" s="370"/>
      <c r="P309" s="370"/>
      <c r="Q309" s="370"/>
      <c r="R309" s="370"/>
      <c r="S309" s="370"/>
      <c r="T309" s="370"/>
      <c r="U309" s="370"/>
      <c r="V309" s="370"/>
      <c r="W309" s="370"/>
      <c r="X309" s="370"/>
      <c r="Y309" s="370"/>
      <c r="Z309" s="370"/>
      <c r="AA309" s="370"/>
      <c r="AB309" s="370"/>
      <c r="AC309" s="370"/>
      <c r="AD309" s="370"/>
      <c r="AE309" s="370"/>
      <c r="AF309" s="370"/>
      <c r="AG309" s="370"/>
      <c r="AH309" s="370"/>
      <c r="AI309" s="370"/>
      <c r="AJ309" s="370"/>
      <c r="AK309" s="370"/>
      <c r="AL309" s="370"/>
      <c r="AM309" s="370"/>
      <c r="AN309" s="370"/>
      <c r="AO309" s="370"/>
      <c r="AP309" s="370"/>
      <c r="AQ309" s="370"/>
      <c r="AR309" s="370"/>
      <c r="AS309" s="370"/>
      <c r="AT309" s="370"/>
      <c r="AU309" s="370"/>
      <c r="AV309" s="370"/>
      <c r="AW309" s="370"/>
      <c r="AX309" s="370"/>
      <c r="AY309" s="370"/>
      <c r="AZ309" s="370"/>
      <c r="BA309" s="370"/>
      <c r="BB309" s="370"/>
      <c r="BC309" s="370"/>
      <c r="BD309" s="370"/>
      <c r="BE309" s="370"/>
      <c r="BF309" s="370"/>
      <c r="BG309" s="370"/>
      <c r="BH309" s="370"/>
      <c r="BI309" s="370"/>
      <c r="BJ309" s="370"/>
      <c r="BK309" s="370"/>
      <c r="BL309" s="370"/>
      <c r="BM309" s="370"/>
      <c r="BN309" s="370"/>
      <c r="BO309" s="370"/>
      <c r="BP309" s="370"/>
    </row>
    <row r="310" spans="1:68" x14ac:dyDescent="0.2">
      <c r="A310" s="370"/>
      <c r="B310" s="370"/>
      <c r="C310" s="370"/>
      <c r="D310" s="370"/>
      <c r="E310" s="370"/>
      <c r="F310" s="370"/>
      <c r="G310" s="370"/>
      <c r="H310" s="370"/>
      <c r="I310" s="370"/>
      <c r="J310" s="370"/>
      <c r="K310" s="370"/>
      <c r="L310" s="370"/>
      <c r="M310" s="370"/>
      <c r="N310" s="370"/>
      <c r="O310" s="370"/>
      <c r="P310" s="370"/>
      <c r="Q310" s="370"/>
      <c r="R310" s="370"/>
      <c r="S310" s="370"/>
      <c r="T310" s="370"/>
      <c r="U310" s="370"/>
      <c r="V310" s="370"/>
      <c r="W310" s="370"/>
      <c r="X310" s="370"/>
      <c r="Y310" s="370"/>
      <c r="Z310" s="370"/>
      <c r="AA310" s="370"/>
      <c r="AB310" s="370"/>
      <c r="AC310" s="370"/>
      <c r="AD310" s="370"/>
      <c r="AE310" s="370"/>
      <c r="AF310" s="370"/>
      <c r="AG310" s="370"/>
      <c r="AH310" s="370"/>
      <c r="AI310" s="370"/>
      <c r="AJ310" s="370"/>
      <c r="AK310" s="370"/>
      <c r="AL310" s="370"/>
      <c r="AM310" s="370"/>
      <c r="AN310" s="370"/>
      <c r="AO310" s="370"/>
      <c r="AP310" s="370"/>
      <c r="AQ310" s="370"/>
      <c r="AR310" s="370"/>
      <c r="AS310" s="370"/>
      <c r="AT310" s="370"/>
      <c r="AU310" s="370"/>
      <c r="AV310" s="370"/>
      <c r="AW310" s="370"/>
      <c r="AX310" s="370"/>
      <c r="AY310" s="370"/>
      <c r="AZ310" s="370"/>
      <c r="BA310" s="370"/>
      <c r="BB310" s="370"/>
      <c r="BC310" s="370"/>
      <c r="BD310" s="370"/>
      <c r="BE310" s="370"/>
      <c r="BF310" s="370"/>
      <c r="BG310" s="370"/>
      <c r="BH310" s="370"/>
      <c r="BI310" s="370"/>
      <c r="BJ310" s="370"/>
      <c r="BK310" s="370"/>
      <c r="BL310" s="370"/>
      <c r="BM310" s="370"/>
      <c r="BN310" s="370"/>
      <c r="BO310" s="370"/>
      <c r="BP310" s="370"/>
    </row>
    <row r="311" spans="1:68" x14ac:dyDescent="0.2">
      <c r="A311" s="370"/>
      <c r="B311" s="370"/>
      <c r="C311" s="370"/>
      <c r="D311" s="370"/>
      <c r="E311" s="370"/>
      <c r="F311" s="370"/>
      <c r="G311" s="370"/>
      <c r="H311" s="370"/>
      <c r="I311" s="370"/>
      <c r="J311" s="370"/>
      <c r="K311" s="370"/>
      <c r="L311" s="370"/>
      <c r="M311" s="370"/>
      <c r="N311" s="370"/>
      <c r="O311" s="370"/>
      <c r="P311" s="370"/>
      <c r="Q311" s="370"/>
      <c r="R311" s="370"/>
      <c r="S311" s="370"/>
      <c r="T311" s="370"/>
      <c r="U311" s="370"/>
      <c r="V311" s="370"/>
      <c r="W311" s="370"/>
      <c r="X311" s="370"/>
      <c r="Y311" s="370"/>
      <c r="Z311" s="370"/>
      <c r="AA311" s="370"/>
      <c r="AB311" s="370"/>
      <c r="AC311" s="370"/>
      <c r="AD311" s="370"/>
      <c r="AE311" s="370"/>
      <c r="AF311" s="370"/>
      <c r="AG311" s="370"/>
      <c r="AH311" s="370"/>
      <c r="AI311" s="370"/>
      <c r="AJ311" s="370"/>
      <c r="AK311" s="370"/>
      <c r="AL311" s="370"/>
      <c r="AM311" s="370"/>
      <c r="AN311" s="370"/>
      <c r="AO311" s="370"/>
      <c r="AP311" s="370"/>
      <c r="AQ311" s="370"/>
      <c r="AR311" s="370"/>
      <c r="AS311" s="370"/>
      <c r="AT311" s="370"/>
      <c r="AU311" s="370"/>
      <c r="AV311" s="370"/>
      <c r="AW311" s="370"/>
      <c r="AX311" s="370"/>
      <c r="AY311" s="370"/>
      <c r="AZ311" s="370"/>
      <c r="BA311" s="370"/>
      <c r="BB311" s="370"/>
      <c r="BC311" s="370"/>
      <c r="BD311" s="370"/>
      <c r="BE311" s="370"/>
      <c r="BF311" s="370"/>
      <c r="BG311" s="370"/>
      <c r="BH311" s="370"/>
      <c r="BI311" s="370"/>
      <c r="BJ311" s="370"/>
      <c r="BK311" s="370"/>
      <c r="BL311" s="370"/>
      <c r="BM311" s="370"/>
      <c r="BN311" s="370"/>
      <c r="BO311" s="370"/>
      <c r="BP311" s="370"/>
    </row>
    <row r="312" spans="1:68" x14ac:dyDescent="0.2">
      <c r="A312" s="370"/>
      <c r="B312" s="370"/>
      <c r="C312" s="370"/>
      <c r="D312" s="370"/>
      <c r="E312" s="370"/>
      <c r="F312" s="370"/>
      <c r="G312" s="370"/>
      <c r="H312" s="370"/>
      <c r="I312" s="370"/>
      <c r="J312" s="370"/>
      <c r="K312" s="370"/>
      <c r="L312" s="370"/>
      <c r="M312" s="370"/>
      <c r="N312" s="370"/>
      <c r="O312" s="370"/>
      <c r="P312" s="370"/>
      <c r="Q312" s="370"/>
      <c r="R312" s="370"/>
      <c r="S312" s="370"/>
      <c r="T312" s="370"/>
      <c r="U312" s="370"/>
      <c r="V312" s="370"/>
      <c r="W312" s="370"/>
      <c r="X312" s="370"/>
      <c r="Y312" s="370"/>
      <c r="Z312" s="370"/>
      <c r="AA312" s="370"/>
      <c r="AB312" s="370"/>
      <c r="AC312" s="370"/>
      <c r="AD312" s="370"/>
      <c r="AE312" s="370"/>
      <c r="AF312" s="370"/>
      <c r="AG312" s="370"/>
      <c r="AH312" s="370"/>
      <c r="AI312" s="370"/>
      <c r="AJ312" s="370"/>
      <c r="AK312" s="370"/>
      <c r="AL312" s="370"/>
      <c r="AM312" s="370"/>
      <c r="AN312" s="370"/>
      <c r="AO312" s="370"/>
      <c r="AP312" s="370"/>
      <c r="AQ312" s="370"/>
      <c r="AR312" s="370"/>
      <c r="AS312" s="370"/>
      <c r="AT312" s="370"/>
      <c r="AU312" s="370"/>
      <c r="AV312" s="370"/>
      <c r="AW312" s="370"/>
      <c r="AX312" s="370"/>
      <c r="AY312" s="370"/>
      <c r="AZ312" s="370"/>
      <c r="BA312" s="370"/>
      <c r="BB312" s="370"/>
      <c r="BC312" s="370"/>
      <c r="BD312" s="370"/>
      <c r="BE312" s="370"/>
      <c r="BF312" s="370"/>
      <c r="BG312" s="370"/>
      <c r="BH312" s="370"/>
      <c r="BI312" s="370"/>
      <c r="BJ312" s="370"/>
      <c r="BK312" s="370"/>
      <c r="BL312" s="370"/>
      <c r="BM312" s="370"/>
      <c r="BN312" s="370"/>
      <c r="BO312" s="370"/>
      <c r="BP312" s="370"/>
    </row>
    <row r="313" spans="1:68" x14ac:dyDescent="0.2">
      <c r="A313" s="370"/>
      <c r="B313" s="370"/>
      <c r="C313" s="370"/>
      <c r="D313" s="370"/>
      <c r="E313" s="370"/>
      <c r="F313" s="370"/>
      <c r="G313" s="370"/>
      <c r="H313" s="370"/>
      <c r="I313" s="370"/>
      <c r="J313" s="370"/>
      <c r="K313" s="370"/>
      <c r="L313" s="370"/>
      <c r="M313" s="370"/>
      <c r="N313" s="370"/>
      <c r="O313" s="370"/>
      <c r="P313" s="370"/>
      <c r="Q313" s="370"/>
      <c r="R313" s="370"/>
      <c r="S313" s="370"/>
      <c r="T313" s="370"/>
      <c r="U313" s="370"/>
      <c r="V313" s="370"/>
      <c r="W313" s="370"/>
      <c r="X313" s="370"/>
      <c r="Y313" s="370"/>
      <c r="Z313" s="370"/>
      <c r="AA313" s="370"/>
      <c r="AB313" s="370"/>
      <c r="AC313" s="370"/>
      <c r="AD313" s="370"/>
      <c r="AE313" s="370"/>
      <c r="AF313" s="370"/>
      <c r="AG313" s="370"/>
      <c r="AH313" s="370"/>
      <c r="AI313" s="370"/>
      <c r="AJ313" s="370"/>
      <c r="AK313" s="370"/>
      <c r="AL313" s="370"/>
      <c r="AM313" s="370"/>
      <c r="AN313" s="370"/>
      <c r="AO313" s="370"/>
      <c r="AP313" s="370"/>
      <c r="AQ313" s="370"/>
      <c r="AR313" s="370"/>
      <c r="AS313" s="370"/>
      <c r="AT313" s="370"/>
      <c r="AU313" s="370"/>
      <c r="AV313" s="370"/>
      <c r="AW313" s="370"/>
      <c r="AX313" s="370"/>
      <c r="AY313" s="370"/>
      <c r="AZ313" s="370"/>
      <c r="BA313" s="370"/>
      <c r="BB313" s="370"/>
      <c r="BC313" s="370"/>
      <c r="BD313" s="370"/>
      <c r="BE313" s="370"/>
      <c r="BF313" s="370"/>
      <c r="BG313" s="370"/>
      <c r="BH313" s="370"/>
      <c r="BI313" s="370"/>
      <c r="BJ313" s="370"/>
      <c r="BK313" s="370"/>
      <c r="BL313" s="370"/>
      <c r="BM313" s="370"/>
      <c r="BN313" s="370"/>
      <c r="BO313" s="370"/>
      <c r="BP313" s="370"/>
    </row>
    <row r="314" spans="1:68" x14ac:dyDescent="0.2">
      <c r="A314" s="370"/>
      <c r="B314" s="370"/>
      <c r="C314" s="370"/>
      <c r="D314" s="370"/>
      <c r="E314" s="370"/>
      <c r="F314" s="370"/>
      <c r="G314" s="370"/>
      <c r="H314" s="370"/>
      <c r="I314" s="370"/>
      <c r="J314" s="370"/>
      <c r="K314" s="370"/>
      <c r="L314" s="370"/>
      <c r="M314" s="370"/>
      <c r="N314" s="370"/>
      <c r="O314" s="370"/>
      <c r="P314" s="370"/>
      <c r="Q314" s="370"/>
      <c r="R314" s="370"/>
      <c r="S314" s="370"/>
      <c r="T314" s="370"/>
      <c r="U314" s="370"/>
      <c r="V314" s="370"/>
      <c r="W314" s="370"/>
      <c r="X314" s="370"/>
      <c r="Y314" s="370"/>
      <c r="Z314" s="370"/>
      <c r="AA314" s="370"/>
      <c r="AB314" s="370"/>
      <c r="AC314" s="370"/>
      <c r="AD314" s="370"/>
      <c r="AE314" s="370"/>
      <c r="AF314" s="370"/>
      <c r="AG314" s="370"/>
      <c r="AH314" s="370"/>
      <c r="AI314" s="370"/>
      <c r="AJ314" s="370"/>
      <c r="AK314" s="370"/>
      <c r="AL314" s="370"/>
      <c r="AM314" s="370"/>
      <c r="AN314" s="370"/>
      <c r="AO314" s="370"/>
      <c r="AP314" s="370"/>
      <c r="AQ314" s="370"/>
      <c r="AR314" s="370"/>
      <c r="AS314" s="370"/>
      <c r="AT314" s="370"/>
      <c r="AU314" s="370"/>
      <c r="AV314" s="370"/>
      <c r="AW314" s="370"/>
      <c r="AX314" s="370"/>
      <c r="AY314" s="370"/>
      <c r="AZ314" s="370"/>
      <c r="BA314" s="370"/>
      <c r="BB314" s="370"/>
      <c r="BC314" s="370"/>
      <c r="BD314" s="370"/>
      <c r="BE314" s="370"/>
      <c r="BF314" s="370"/>
      <c r="BG314" s="370"/>
      <c r="BH314" s="370"/>
      <c r="BI314" s="370"/>
      <c r="BJ314" s="370"/>
      <c r="BK314" s="370"/>
      <c r="BL314" s="370"/>
      <c r="BM314" s="370"/>
      <c r="BN314" s="370"/>
      <c r="BO314" s="370"/>
      <c r="BP314" s="370"/>
    </row>
    <row r="315" spans="1:68" x14ac:dyDescent="0.2">
      <c r="A315" s="370"/>
      <c r="B315" s="370"/>
      <c r="C315" s="370"/>
      <c r="D315" s="370"/>
      <c r="E315" s="370"/>
      <c r="F315" s="370"/>
      <c r="G315" s="370"/>
      <c r="H315" s="370"/>
      <c r="I315" s="370"/>
      <c r="J315" s="370"/>
      <c r="K315" s="370"/>
      <c r="L315" s="370"/>
      <c r="M315" s="370"/>
      <c r="N315" s="370"/>
      <c r="O315" s="370"/>
      <c r="P315" s="370"/>
      <c r="Q315" s="370"/>
      <c r="R315" s="370"/>
      <c r="S315" s="370"/>
      <c r="T315" s="370"/>
      <c r="U315" s="370"/>
      <c r="V315" s="370"/>
      <c r="W315" s="370"/>
      <c r="X315" s="370"/>
      <c r="Y315" s="370"/>
      <c r="Z315" s="370"/>
      <c r="AA315" s="370"/>
      <c r="AB315" s="370"/>
      <c r="AC315" s="370"/>
      <c r="AD315" s="370"/>
      <c r="AE315" s="370"/>
      <c r="AF315" s="370"/>
      <c r="AG315" s="370"/>
      <c r="AH315" s="370"/>
      <c r="AI315" s="370"/>
      <c r="AJ315" s="370"/>
      <c r="AK315" s="370"/>
      <c r="AL315" s="370"/>
      <c r="AM315" s="370"/>
      <c r="AN315" s="370"/>
      <c r="AO315" s="370"/>
      <c r="AP315" s="370"/>
      <c r="AQ315" s="370"/>
      <c r="AR315" s="370"/>
      <c r="AS315" s="370"/>
      <c r="AT315" s="370"/>
      <c r="AU315" s="370"/>
      <c r="AV315" s="370"/>
      <c r="AW315" s="370"/>
      <c r="AX315" s="370"/>
      <c r="AY315" s="370"/>
      <c r="AZ315" s="370"/>
      <c r="BA315" s="370"/>
      <c r="BB315" s="370"/>
      <c r="BC315" s="370"/>
      <c r="BD315" s="370"/>
      <c r="BE315" s="370"/>
      <c r="BF315" s="370"/>
      <c r="BG315" s="370"/>
      <c r="BH315" s="370"/>
      <c r="BI315" s="370"/>
      <c r="BJ315" s="370"/>
      <c r="BK315" s="370"/>
      <c r="BL315" s="370"/>
      <c r="BM315" s="370"/>
      <c r="BN315" s="370"/>
      <c r="BO315" s="370"/>
      <c r="BP315" s="370"/>
    </row>
    <row r="316" spans="1:68" x14ac:dyDescent="0.2">
      <c r="A316" s="370"/>
      <c r="B316" s="370"/>
      <c r="C316" s="370"/>
      <c r="D316" s="370"/>
      <c r="E316" s="370"/>
      <c r="F316" s="370"/>
      <c r="G316" s="370"/>
      <c r="H316" s="370"/>
      <c r="I316" s="370"/>
      <c r="J316" s="370"/>
      <c r="K316" s="370"/>
      <c r="L316" s="370"/>
      <c r="M316" s="370"/>
      <c r="N316" s="370"/>
      <c r="O316" s="370"/>
      <c r="P316" s="370"/>
      <c r="Q316" s="370"/>
      <c r="R316" s="370"/>
      <c r="S316" s="370"/>
      <c r="T316" s="370"/>
      <c r="U316" s="370"/>
      <c r="V316" s="370"/>
      <c r="W316" s="370"/>
      <c r="X316" s="370"/>
      <c r="Y316" s="370"/>
      <c r="Z316" s="370"/>
      <c r="AA316" s="370"/>
      <c r="AB316" s="370"/>
      <c r="AC316" s="370"/>
      <c r="AD316" s="370"/>
      <c r="AE316" s="370"/>
      <c r="AF316" s="370"/>
      <c r="AG316" s="370"/>
      <c r="AH316" s="370"/>
      <c r="AI316" s="370"/>
      <c r="AJ316" s="370"/>
      <c r="AK316" s="370"/>
      <c r="AL316" s="370"/>
      <c r="AM316" s="370"/>
      <c r="AN316" s="370"/>
      <c r="AO316" s="370"/>
      <c r="AP316" s="370"/>
      <c r="AQ316" s="370"/>
      <c r="AR316" s="370"/>
      <c r="AS316" s="370"/>
      <c r="AT316" s="370"/>
      <c r="AU316" s="370"/>
      <c r="AV316" s="370"/>
      <c r="AW316" s="370"/>
      <c r="AX316" s="370"/>
      <c r="AY316" s="370"/>
      <c r="AZ316" s="370"/>
      <c r="BA316" s="370"/>
      <c r="BB316" s="370"/>
      <c r="BC316" s="370"/>
      <c r="BD316" s="370"/>
      <c r="BE316" s="370"/>
      <c r="BF316" s="370"/>
      <c r="BG316" s="370"/>
      <c r="BH316" s="370"/>
      <c r="BI316" s="370"/>
      <c r="BJ316" s="370"/>
      <c r="BK316" s="370"/>
      <c r="BL316" s="370"/>
      <c r="BM316" s="370"/>
      <c r="BN316" s="370"/>
      <c r="BO316" s="370"/>
      <c r="BP316" s="370"/>
    </row>
    <row r="317" spans="1:68" x14ac:dyDescent="0.2">
      <c r="A317" s="370"/>
      <c r="B317" s="370"/>
      <c r="C317" s="370"/>
      <c r="D317" s="370"/>
      <c r="E317" s="370"/>
      <c r="F317" s="370"/>
      <c r="G317" s="370"/>
      <c r="H317" s="370"/>
      <c r="I317" s="370"/>
      <c r="J317" s="370"/>
      <c r="K317" s="370"/>
      <c r="L317" s="370"/>
      <c r="M317" s="370"/>
      <c r="N317" s="370"/>
      <c r="O317" s="370"/>
      <c r="P317" s="370"/>
      <c r="Q317" s="370"/>
      <c r="R317" s="370"/>
      <c r="S317" s="370"/>
      <c r="T317" s="370"/>
      <c r="U317" s="370"/>
      <c r="V317" s="370"/>
      <c r="W317" s="370"/>
      <c r="X317" s="370"/>
      <c r="Y317" s="370"/>
      <c r="Z317" s="370"/>
      <c r="AA317" s="370"/>
      <c r="AB317" s="370"/>
      <c r="AC317" s="370"/>
      <c r="AD317" s="370"/>
      <c r="AE317" s="370"/>
      <c r="AF317" s="370"/>
      <c r="AG317" s="370"/>
      <c r="AH317" s="370"/>
      <c r="AI317" s="370"/>
      <c r="AJ317" s="370"/>
      <c r="AK317" s="370"/>
      <c r="AL317" s="370"/>
      <c r="AM317" s="370"/>
      <c r="AN317" s="370"/>
      <c r="AO317" s="370"/>
      <c r="AP317" s="370"/>
      <c r="AQ317" s="370"/>
      <c r="AR317" s="370"/>
      <c r="AS317" s="370"/>
      <c r="AT317" s="370"/>
      <c r="AU317" s="370"/>
      <c r="AV317" s="370"/>
      <c r="AW317" s="370"/>
      <c r="AX317" s="370"/>
      <c r="AY317" s="370"/>
      <c r="AZ317" s="370"/>
      <c r="BA317" s="370"/>
      <c r="BB317" s="370"/>
      <c r="BC317" s="370"/>
      <c r="BD317" s="370"/>
      <c r="BE317" s="370"/>
      <c r="BF317" s="370"/>
      <c r="BG317" s="370"/>
      <c r="BH317" s="370"/>
      <c r="BI317" s="370"/>
      <c r="BJ317" s="370"/>
      <c r="BK317" s="370"/>
      <c r="BL317" s="370"/>
      <c r="BM317" s="370"/>
      <c r="BN317" s="370"/>
      <c r="BO317" s="370"/>
      <c r="BP317" s="370"/>
    </row>
    <row r="318" spans="1:68" x14ac:dyDescent="0.2">
      <c r="A318" s="370"/>
      <c r="B318" s="370"/>
      <c r="C318" s="370"/>
      <c r="D318" s="370"/>
      <c r="E318" s="370"/>
      <c r="F318" s="370"/>
      <c r="G318" s="370"/>
      <c r="H318" s="370"/>
      <c r="I318" s="370"/>
      <c r="J318" s="370"/>
      <c r="K318" s="370"/>
      <c r="L318" s="370"/>
      <c r="M318" s="370"/>
      <c r="N318" s="370"/>
      <c r="O318" s="370"/>
      <c r="P318" s="370"/>
      <c r="Q318" s="370"/>
      <c r="R318" s="370"/>
      <c r="S318" s="370"/>
      <c r="T318" s="370"/>
      <c r="U318" s="370"/>
      <c r="V318" s="370"/>
      <c r="W318" s="370"/>
      <c r="X318" s="370"/>
      <c r="Y318" s="370"/>
      <c r="Z318" s="370"/>
      <c r="AA318" s="370"/>
      <c r="AB318" s="370"/>
      <c r="AC318" s="370"/>
      <c r="AD318" s="370"/>
      <c r="AE318" s="370"/>
      <c r="AF318" s="370"/>
      <c r="AG318" s="370"/>
      <c r="AH318" s="370"/>
      <c r="AI318" s="370"/>
      <c r="AJ318" s="370"/>
      <c r="AK318" s="370"/>
      <c r="AL318" s="370"/>
      <c r="AM318" s="370"/>
      <c r="AN318" s="370"/>
      <c r="AO318" s="370"/>
      <c r="AP318" s="370"/>
      <c r="AQ318" s="370"/>
      <c r="AR318" s="370"/>
      <c r="AS318" s="370"/>
      <c r="AT318" s="370"/>
      <c r="AU318" s="370"/>
      <c r="AV318" s="370"/>
      <c r="AW318" s="370"/>
      <c r="AX318" s="370"/>
      <c r="AY318" s="370"/>
      <c r="AZ318" s="370"/>
      <c r="BA318" s="370"/>
      <c r="BB318" s="370"/>
      <c r="BC318" s="370"/>
      <c r="BD318" s="370"/>
      <c r="BE318" s="370"/>
      <c r="BF318" s="370"/>
      <c r="BG318" s="370"/>
      <c r="BH318" s="370"/>
      <c r="BI318" s="370"/>
      <c r="BJ318" s="370"/>
      <c r="BK318" s="370"/>
      <c r="BL318" s="370"/>
      <c r="BM318" s="370"/>
      <c r="BN318" s="370"/>
      <c r="BO318" s="370"/>
      <c r="BP318" s="370"/>
    </row>
    <row r="319" spans="1:68" x14ac:dyDescent="0.2">
      <c r="A319" s="370"/>
      <c r="B319" s="370"/>
      <c r="C319" s="370"/>
      <c r="D319" s="370"/>
      <c r="E319" s="370"/>
      <c r="F319" s="370"/>
      <c r="G319" s="370"/>
      <c r="H319" s="370"/>
      <c r="I319" s="370"/>
      <c r="J319" s="370"/>
      <c r="K319" s="370"/>
      <c r="L319" s="370"/>
      <c r="M319" s="370"/>
      <c r="N319" s="370"/>
      <c r="O319" s="370"/>
      <c r="P319" s="370"/>
      <c r="Q319" s="370"/>
      <c r="R319" s="370"/>
      <c r="S319" s="370"/>
      <c r="T319" s="370"/>
      <c r="U319" s="370"/>
      <c r="V319" s="370"/>
      <c r="W319" s="370"/>
      <c r="X319" s="370"/>
      <c r="Y319" s="370"/>
      <c r="Z319" s="370"/>
      <c r="AA319" s="370"/>
      <c r="AB319" s="370"/>
      <c r="AC319" s="370"/>
      <c r="AD319" s="370"/>
      <c r="AE319" s="370"/>
      <c r="AF319" s="370"/>
      <c r="AG319" s="370"/>
      <c r="AH319" s="370"/>
      <c r="AI319" s="370"/>
      <c r="AJ319" s="370"/>
      <c r="AK319" s="370"/>
      <c r="AL319" s="370"/>
      <c r="AM319" s="370"/>
      <c r="AN319" s="370"/>
      <c r="AO319" s="370"/>
      <c r="AP319" s="370"/>
      <c r="AQ319" s="370"/>
      <c r="AR319" s="370"/>
      <c r="AS319" s="370"/>
      <c r="AT319" s="370"/>
      <c r="AU319" s="370"/>
      <c r="AV319" s="370"/>
      <c r="AW319" s="370"/>
      <c r="AX319" s="370"/>
      <c r="AY319" s="370"/>
      <c r="AZ319" s="370"/>
      <c r="BA319" s="370"/>
      <c r="BB319" s="370"/>
      <c r="BC319" s="370"/>
      <c r="BD319" s="370"/>
      <c r="BE319" s="370"/>
      <c r="BF319" s="370"/>
      <c r="BG319" s="370"/>
      <c r="BH319" s="370"/>
      <c r="BI319" s="370"/>
      <c r="BJ319" s="370"/>
      <c r="BK319" s="370"/>
      <c r="BL319" s="370"/>
      <c r="BM319" s="370"/>
      <c r="BN319" s="370"/>
      <c r="BO319" s="370"/>
      <c r="BP319" s="370"/>
    </row>
    <row r="320" spans="1:68" x14ac:dyDescent="0.2">
      <c r="A320" s="370"/>
      <c r="B320" s="370"/>
      <c r="C320" s="370"/>
      <c r="D320" s="370"/>
      <c r="E320" s="370"/>
      <c r="F320" s="370"/>
      <c r="G320" s="370"/>
      <c r="H320" s="370"/>
      <c r="I320" s="370"/>
      <c r="J320" s="370"/>
      <c r="K320" s="370"/>
      <c r="L320" s="370"/>
      <c r="M320" s="370"/>
      <c r="N320" s="370"/>
      <c r="O320" s="370"/>
      <c r="P320" s="370"/>
      <c r="Q320" s="370"/>
      <c r="R320" s="370"/>
      <c r="S320" s="370"/>
      <c r="T320" s="370"/>
      <c r="U320" s="370"/>
      <c r="V320" s="370"/>
      <c r="W320" s="370"/>
      <c r="X320" s="370"/>
      <c r="Y320" s="370"/>
      <c r="Z320" s="370"/>
      <c r="AA320" s="370"/>
      <c r="AB320" s="370"/>
      <c r="AC320" s="370"/>
      <c r="AD320" s="370"/>
      <c r="AE320" s="370"/>
      <c r="AF320" s="370"/>
      <c r="AG320" s="370"/>
      <c r="AH320" s="370"/>
      <c r="AI320" s="370"/>
      <c r="AJ320" s="370"/>
      <c r="AK320" s="370"/>
      <c r="AL320" s="370"/>
      <c r="AM320" s="370"/>
      <c r="AN320" s="370"/>
      <c r="AO320" s="370"/>
      <c r="AP320" s="370"/>
      <c r="AQ320" s="370"/>
      <c r="AR320" s="370"/>
      <c r="AS320" s="370"/>
      <c r="AT320" s="370"/>
      <c r="AU320" s="370"/>
      <c r="AV320" s="370"/>
      <c r="AW320" s="370"/>
      <c r="AX320" s="370"/>
      <c r="AY320" s="370"/>
      <c r="AZ320" s="370"/>
      <c r="BA320" s="370"/>
      <c r="BB320" s="370"/>
      <c r="BC320" s="370"/>
      <c r="BD320" s="370"/>
      <c r="BE320" s="370"/>
      <c r="BF320" s="370"/>
      <c r="BG320" s="370"/>
      <c r="BH320" s="370"/>
      <c r="BI320" s="370"/>
      <c r="BJ320" s="370"/>
      <c r="BK320" s="370"/>
      <c r="BL320" s="370"/>
      <c r="BM320" s="370"/>
      <c r="BN320" s="370"/>
      <c r="BO320" s="370"/>
      <c r="BP320" s="370"/>
    </row>
    <row r="321" spans="1:68" x14ac:dyDescent="0.2">
      <c r="A321" s="370"/>
      <c r="B321" s="370"/>
      <c r="C321" s="370"/>
      <c r="D321" s="370"/>
      <c r="E321" s="370"/>
      <c r="F321" s="370"/>
      <c r="G321" s="370"/>
      <c r="H321" s="370"/>
      <c r="I321" s="370"/>
      <c r="J321" s="370"/>
      <c r="K321" s="370"/>
      <c r="L321" s="370"/>
      <c r="M321" s="370"/>
      <c r="N321" s="370"/>
      <c r="O321" s="370"/>
      <c r="P321" s="370"/>
      <c r="Q321" s="370"/>
      <c r="R321" s="370"/>
      <c r="S321" s="370"/>
      <c r="T321" s="370"/>
      <c r="U321" s="370"/>
      <c r="V321" s="370"/>
      <c r="W321" s="370"/>
      <c r="X321" s="370"/>
      <c r="Y321" s="370"/>
      <c r="Z321" s="370"/>
      <c r="AA321" s="370"/>
      <c r="AB321" s="370"/>
      <c r="AC321" s="370"/>
      <c r="AD321" s="370"/>
      <c r="AE321" s="370"/>
      <c r="AF321" s="370"/>
      <c r="AG321" s="370"/>
      <c r="AH321" s="370"/>
      <c r="AI321" s="370"/>
      <c r="AJ321" s="370"/>
      <c r="AK321" s="370"/>
      <c r="AL321" s="370"/>
      <c r="AM321" s="370"/>
      <c r="AN321" s="370"/>
      <c r="AO321" s="370"/>
      <c r="AP321" s="370"/>
      <c r="AQ321" s="370"/>
      <c r="AR321" s="370"/>
      <c r="AS321" s="370"/>
      <c r="AT321" s="370"/>
      <c r="AU321" s="370"/>
      <c r="AV321" s="370"/>
      <c r="AW321" s="370"/>
      <c r="AX321" s="370"/>
      <c r="AY321" s="370"/>
      <c r="AZ321" s="370"/>
      <c r="BA321" s="370"/>
      <c r="BB321" s="370"/>
      <c r="BC321" s="370"/>
      <c r="BD321" s="370"/>
      <c r="BE321" s="370"/>
      <c r="BF321" s="370"/>
      <c r="BG321" s="370"/>
      <c r="BH321" s="370"/>
      <c r="BI321" s="370"/>
      <c r="BJ321" s="370"/>
      <c r="BK321" s="370"/>
      <c r="BL321" s="370"/>
      <c r="BM321" s="370"/>
      <c r="BN321" s="370"/>
      <c r="BO321" s="370"/>
      <c r="BP321" s="370"/>
    </row>
    <row r="322" spans="1:68" x14ac:dyDescent="0.2">
      <c r="A322" s="370"/>
      <c r="B322" s="370"/>
      <c r="C322" s="370"/>
      <c r="D322" s="370"/>
      <c r="E322" s="370"/>
      <c r="F322" s="370"/>
      <c r="G322" s="370"/>
      <c r="H322" s="370"/>
      <c r="I322" s="370"/>
      <c r="J322" s="370"/>
      <c r="K322" s="370"/>
      <c r="L322" s="370"/>
      <c r="M322" s="370"/>
      <c r="N322" s="370"/>
      <c r="O322" s="370"/>
      <c r="P322" s="370"/>
      <c r="Q322" s="370"/>
      <c r="R322" s="370"/>
      <c r="S322" s="370"/>
      <c r="T322" s="370"/>
      <c r="U322" s="370"/>
      <c r="V322" s="370"/>
      <c r="W322" s="370"/>
      <c r="X322" s="370"/>
      <c r="Y322" s="370"/>
      <c r="Z322" s="370"/>
      <c r="AA322" s="370"/>
      <c r="AB322" s="370"/>
      <c r="AC322" s="370"/>
      <c r="AD322" s="370"/>
      <c r="AE322" s="370"/>
      <c r="AF322" s="370"/>
      <c r="AG322" s="370"/>
      <c r="AH322" s="370"/>
      <c r="AI322" s="370"/>
      <c r="AJ322" s="370"/>
      <c r="AK322" s="370"/>
      <c r="AL322" s="370"/>
      <c r="AM322" s="370"/>
      <c r="AN322" s="370"/>
      <c r="AO322" s="370"/>
      <c r="AP322" s="370"/>
      <c r="AQ322" s="370"/>
      <c r="AR322" s="370"/>
      <c r="AS322" s="370"/>
      <c r="AT322" s="370"/>
      <c r="AU322" s="370"/>
      <c r="AV322" s="370"/>
      <c r="AW322" s="370"/>
      <c r="AX322" s="370"/>
      <c r="AY322" s="370"/>
      <c r="AZ322" s="370"/>
      <c r="BA322" s="370"/>
      <c r="BB322" s="370"/>
      <c r="BC322" s="370"/>
      <c r="BD322" s="370"/>
      <c r="BE322" s="370"/>
      <c r="BF322" s="370"/>
      <c r="BG322" s="370"/>
      <c r="BH322" s="370"/>
      <c r="BI322" s="370"/>
      <c r="BJ322" s="370"/>
      <c r="BK322" s="370"/>
      <c r="BL322" s="370"/>
      <c r="BM322" s="370"/>
      <c r="BN322" s="370"/>
      <c r="BO322" s="370"/>
      <c r="BP322" s="370"/>
    </row>
    <row r="323" spans="1:68" x14ac:dyDescent="0.2">
      <c r="A323" s="370"/>
      <c r="B323" s="370"/>
      <c r="C323" s="370"/>
      <c r="D323" s="370"/>
      <c r="E323" s="370"/>
      <c r="F323" s="370"/>
      <c r="G323" s="370"/>
      <c r="H323" s="370"/>
      <c r="I323" s="370"/>
      <c r="J323" s="370"/>
      <c r="K323" s="370"/>
      <c r="L323" s="370"/>
      <c r="M323" s="370"/>
      <c r="N323" s="370"/>
      <c r="O323" s="370"/>
      <c r="P323" s="370"/>
      <c r="Q323" s="370"/>
      <c r="R323" s="370"/>
      <c r="S323" s="370"/>
      <c r="T323" s="370"/>
      <c r="U323" s="370"/>
      <c r="V323" s="370"/>
      <c r="W323" s="370"/>
      <c r="X323" s="370"/>
      <c r="Y323" s="370"/>
      <c r="Z323" s="370"/>
      <c r="AA323" s="370"/>
      <c r="AB323" s="370"/>
      <c r="AC323" s="370"/>
      <c r="AD323" s="370"/>
      <c r="AE323" s="370"/>
      <c r="AF323" s="370"/>
      <c r="AG323" s="370"/>
      <c r="AH323" s="370"/>
      <c r="AI323" s="370"/>
      <c r="AJ323" s="370"/>
      <c r="AK323" s="370"/>
      <c r="AL323" s="370"/>
      <c r="AM323" s="370"/>
      <c r="AN323" s="370"/>
      <c r="AO323" s="370"/>
      <c r="AP323" s="370"/>
      <c r="AQ323" s="370"/>
      <c r="AR323" s="370"/>
      <c r="AS323" s="370"/>
      <c r="AT323" s="370"/>
      <c r="AU323" s="370"/>
      <c r="AV323" s="370"/>
      <c r="AW323" s="370"/>
      <c r="AX323" s="370"/>
      <c r="AY323" s="370"/>
      <c r="AZ323" s="370"/>
      <c r="BA323" s="370"/>
      <c r="BB323" s="370"/>
      <c r="BC323" s="370"/>
      <c r="BD323" s="370"/>
      <c r="BE323" s="370"/>
      <c r="BF323" s="370"/>
      <c r="BG323" s="370"/>
      <c r="BH323" s="370"/>
      <c r="BI323" s="370"/>
      <c r="BJ323" s="370"/>
      <c r="BK323" s="370"/>
      <c r="BL323" s="370"/>
      <c r="BM323" s="370"/>
      <c r="BN323" s="370"/>
      <c r="BO323" s="370"/>
      <c r="BP323" s="370"/>
    </row>
    <row r="324" spans="1:68" x14ac:dyDescent="0.2">
      <c r="A324" s="370"/>
      <c r="B324" s="370"/>
      <c r="C324" s="370"/>
      <c r="D324" s="370"/>
      <c r="E324" s="370"/>
      <c r="F324" s="370"/>
      <c r="G324" s="370"/>
      <c r="H324" s="370"/>
      <c r="I324" s="370"/>
      <c r="J324" s="370"/>
      <c r="K324" s="370"/>
      <c r="L324" s="370"/>
      <c r="M324" s="370"/>
      <c r="N324" s="370"/>
      <c r="O324" s="370"/>
      <c r="P324" s="370"/>
      <c r="Q324" s="370"/>
      <c r="R324" s="370"/>
      <c r="S324" s="370"/>
      <c r="T324" s="370"/>
      <c r="U324" s="370"/>
      <c r="V324" s="370"/>
      <c r="W324" s="370"/>
      <c r="X324" s="370"/>
      <c r="Y324" s="370"/>
      <c r="Z324" s="370"/>
      <c r="AA324" s="370"/>
      <c r="AB324" s="370"/>
      <c r="AC324" s="370"/>
      <c r="AD324" s="370"/>
      <c r="AE324" s="370"/>
      <c r="AF324" s="370"/>
      <c r="AG324" s="370"/>
      <c r="AH324" s="370"/>
      <c r="AI324" s="370"/>
      <c r="AJ324" s="370"/>
      <c r="AK324" s="370"/>
      <c r="AL324" s="370"/>
      <c r="AM324" s="370"/>
      <c r="AN324" s="370"/>
      <c r="AO324" s="370"/>
      <c r="AP324" s="370"/>
      <c r="AQ324" s="370"/>
      <c r="AR324" s="370"/>
      <c r="AS324" s="370"/>
      <c r="AT324" s="370"/>
      <c r="AU324" s="370"/>
      <c r="AV324" s="370"/>
      <c r="AW324" s="370"/>
      <c r="AX324" s="370"/>
      <c r="AY324" s="370"/>
      <c r="AZ324" s="370"/>
      <c r="BA324" s="370"/>
      <c r="BB324" s="370"/>
      <c r="BC324" s="370"/>
      <c r="BD324" s="370"/>
      <c r="BE324" s="370"/>
      <c r="BF324" s="370"/>
      <c r="BG324" s="370"/>
      <c r="BH324" s="370"/>
      <c r="BI324" s="370"/>
      <c r="BJ324" s="370"/>
      <c r="BK324" s="370"/>
      <c r="BL324" s="370"/>
      <c r="BM324" s="370"/>
      <c r="BN324" s="370"/>
      <c r="BO324" s="370"/>
      <c r="BP324" s="370"/>
    </row>
    <row r="325" spans="1:68" x14ac:dyDescent="0.2">
      <c r="A325" s="370"/>
      <c r="B325" s="370"/>
      <c r="C325" s="370"/>
      <c r="D325" s="370"/>
      <c r="E325" s="370"/>
      <c r="F325" s="370"/>
      <c r="G325" s="370"/>
      <c r="H325" s="370"/>
      <c r="I325" s="370"/>
      <c r="J325" s="370"/>
      <c r="K325" s="370"/>
      <c r="L325" s="370"/>
      <c r="M325" s="370"/>
      <c r="N325" s="370"/>
      <c r="O325" s="370"/>
      <c r="P325" s="370"/>
      <c r="Q325" s="370"/>
      <c r="R325" s="370"/>
      <c r="S325" s="370"/>
      <c r="T325" s="370"/>
      <c r="U325" s="370"/>
      <c r="V325" s="370"/>
      <c r="W325" s="370"/>
      <c r="X325" s="370"/>
      <c r="Y325" s="370"/>
      <c r="Z325" s="370"/>
      <c r="AA325" s="370"/>
      <c r="AB325" s="370"/>
      <c r="AC325" s="370"/>
      <c r="AD325" s="370"/>
      <c r="AE325" s="370"/>
      <c r="AF325" s="370"/>
      <c r="AG325" s="370"/>
      <c r="AH325" s="370"/>
      <c r="AI325" s="370"/>
      <c r="AJ325" s="370"/>
      <c r="AK325" s="370"/>
      <c r="AL325" s="370"/>
      <c r="AM325" s="370"/>
      <c r="AN325" s="370"/>
      <c r="AO325" s="370"/>
      <c r="AP325" s="370"/>
      <c r="AQ325" s="370"/>
      <c r="AR325" s="370"/>
      <c r="AS325" s="370"/>
      <c r="AT325" s="370"/>
      <c r="AU325" s="370"/>
      <c r="AV325" s="370"/>
      <c r="AW325" s="370"/>
      <c r="AX325" s="370"/>
      <c r="AY325" s="370"/>
      <c r="AZ325" s="370"/>
      <c r="BA325" s="370"/>
      <c r="BB325" s="370"/>
      <c r="BC325" s="370"/>
      <c r="BD325" s="370"/>
      <c r="BE325" s="370"/>
      <c r="BF325" s="370"/>
      <c r="BG325" s="370"/>
      <c r="BH325" s="370"/>
      <c r="BI325" s="370"/>
      <c r="BJ325" s="370"/>
      <c r="BK325" s="370"/>
      <c r="BL325" s="370"/>
      <c r="BM325" s="370"/>
      <c r="BN325" s="370"/>
      <c r="BO325" s="370"/>
      <c r="BP325" s="370"/>
    </row>
    <row r="326" spans="1:68" x14ac:dyDescent="0.2">
      <c r="A326" s="370"/>
      <c r="B326" s="370"/>
      <c r="C326" s="370"/>
      <c r="D326" s="370"/>
      <c r="E326" s="370"/>
      <c r="F326" s="370"/>
      <c r="G326" s="370"/>
      <c r="H326" s="370"/>
      <c r="I326" s="370"/>
      <c r="J326" s="370"/>
      <c r="K326" s="370"/>
      <c r="L326" s="370"/>
      <c r="M326" s="370"/>
      <c r="N326" s="370"/>
      <c r="O326" s="370"/>
      <c r="P326" s="370"/>
      <c r="Q326" s="370"/>
      <c r="R326" s="370"/>
      <c r="S326" s="370"/>
      <c r="T326" s="370"/>
      <c r="U326" s="370"/>
      <c r="V326" s="370"/>
      <c r="W326" s="370"/>
      <c r="X326" s="370"/>
      <c r="Y326" s="370"/>
      <c r="Z326" s="370"/>
      <c r="AA326" s="370"/>
      <c r="AB326" s="370"/>
      <c r="AC326" s="370"/>
      <c r="AD326" s="370"/>
      <c r="AE326" s="370"/>
      <c r="AF326" s="370"/>
      <c r="AG326" s="370"/>
      <c r="AH326" s="370"/>
      <c r="AI326" s="370"/>
      <c r="AJ326" s="370"/>
      <c r="AK326" s="370"/>
      <c r="AL326" s="370"/>
      <c r="AM326" s="370"/>
      <c r="AN326" s="370"/>
      <c r="AO326" s="370"/>
      <c r="AP326" s="370"/>
      <c r="AQ326" s="370"/>
      <c r="AR326" s="370"/>
      <c r="AS326" s="370"/>
      <c r="AT326" s="370"/>
      <c r="AU326" s="370"/>
      <c r="AV326" s="370"/>
      <c r="AW326" s="370"/>
      <c r="AX326" s="370"/>
      <c r="AY326" s="370"/>
      <c r="AZ326" s="370"/>
      <c r="BA326" s="370"/>
      <c r="BB326" s="370"/>
      <c r="BC326" s="370"/>
      <c r="BD326" s="370"/>
      <c r="BE326" s="370"/>
      <c r="BF326" s="370"/>
      <c r="BG326" s="370"/>
      <c r="BH326" s="370"/>
      <c r="BI326" s="370"/>
      <c r="BJ326" s="370"/>
      <c r="BK326" s="370"/>
      <c r="BL326" s="370"/>
      <c r="BM326" s="370"/>
      <c r="BN326" s="370"/>
      <c r="BO326" s="370"/>
      <c r="BP326" s="370"/>
    </row>
    <row r="327" spans="1:68" x14ac:dyDescent="0.2">
      <c r="A327" s="370"/>
      <c r="B327" s="370"/>
      <c r="C327" s="370"/>
      <c r="D327" s="370"/>
      <c r="E327" s="370"/>
      <c r="F327" s="370"/>
      <c r="G327" s="370"/>
      <c r="H327" s="370"/>
      <c r="I327" s="370"/>
      <c r="J327" s="370"/>
      <c r="K327" s="370"/>
      <c r="L327" s="370"/>
      <c r="M327" s="370"/>
      <c r="N327" s="370"/>
      <c r="O327" s="370"/>
      <c r="P327" s="370"/>
      <c r="Q327" s="370"/>
      <c r="R327" s="370"/>
      <c r="S327" s="370"/>
      <c r="T327" s="370"/>
      <c r="U327" s="370"/>
      <c r="V327" s="370"/>
      <c r="W327" s="370"/>
      <c r="X327" s="370"/>
      <c r="Y327" s="370"/>
      <c r="Z327" s="370"/>
      <c r="AA327" s="370"/>
      <c r="AB327" s="370"/>
      <c r="AC327" s="370"/>
      <c r="AD327" s="370"/>
      <c r="AE327" s="370"/>
      <c r="AF327" s="370"/>
      <c r="AG327" s="370"/>
      <c r="AH327" s="370"/>
      <c r="AI327" s="370"/>
      <c r="AJ327" s="370"/>
      <c r="AK327" s="370"/>
      <c r="AL327" s="370"/>
      <c r="AM327" s="370"/>
      <c r="AN327" s="370"/>
      <c r="AO327" s="370"/>
      <c r="AP327" s="370"/>
      <c r="AQ327" s="370"/>
      <c r="AR327" s="370"/>
      <c r="AS327" s="370"/>
      <c r="AT327" s="370"/>
      <c r="AU327" s="370"/>
      <c r="AV327" s="370"/>
      <c r="AW327" s="370"/>
      <c r="AX327" s="370"/>
      <c r="AY327" s="370"/>
      <c r="AZ327" s="370"/>
      <c r="BA327" s="370"/>
      <c r="BB327" s="370"/>
      <c r="BC327" s="370"/>
      <c r="BD327" s="370"/>
      <c r="BE327" s="370"/>
      <c r="BF327" s="370"/>
      <c r="BG327" s="370"/>
      <c r="BH327" s="370"/>
      <c r="BI327" s="370"/>
      <c r="BJ327" s="370"/>
      <c r="BK327" s="370"/>
      <c r="BL327" s="370"/>
      <c r="BM327" s="370"/>
      <c r="BN327" s="370"/>
      <c r="BO327" s="370"/>
      <c r="BP327" s="370"/>
    </row>
    <row r="328" spans="1:68" x14ac:dyDescent="0.2">
      <c r="A328" s="370"/>
      <c r="B328" s="370"/>
      <c r="C328" s="370"/>
      <c r="D328" s="370"/>
      <c r="E328" s="370"/>
      <c r="F328" s="370"/>
      <c r="G328" s="370"/>
      <c r="H328" s="370"/>
      <c r="I328" s="370"/>
      <c r="J328" s="370"/>
      <c r="K328" s="370"/>
      <c r="L328" s="370"/>
      <c r="M328" s="370"/>
      <c r="N328" s="370"/>
      <c r="O328" s="370"/>
      <c r="P328" s="370"/>
      <c r="Q328" s="370"/>
      <c r="R328" s="370"/>
      <c r="S328" s="370"/>
      <c r="T328" s="370"/>
      <c r="U328" s="370"/>
      <c r="V328" s="370"/>
      <c r="W328" s="370"/>
      <c r="X328" s="370"/>
      <c r="Y328" s="370"/>
      <c r="Z328" s="370"/>
      <c r="AA328" s="370"/>
      <c r="AB328" s="370"/>
      <c r="AC328" s="370"/>
      <c r="AD328" s="370"/>
      <c r="AE328" s="370"/>
      <c r="AF328" s="370"/>
      <c r="AG328" s="370"/>
      <c r="AH328" s="370"/>
      <c r="AI328" s="370"/>
      <c r="AJ328" s="370"/>
      <c r="AK328" s="370"/>
      <c r="AL328" s="370"/>
      <c r="AM328" s="370"/>
      <c r="AN328" s="370"/>
      <c r="AO328" s="370"/>
      <c r="AP328" s="370"/>
      <c r="AQ328" s="370"/>
      <c r="AR328" s="370"/>
      <c r="AS328" s="370"/>
      <c r="AT328" s="370"/>
      <c r="AU328" s="370"/>
      <c r="AV328" s="370"/>
      <c r="AW328" s="370"/>
      <c r="AX328" s="370"/>
      <c r="AY328" s="370"/>
      <c r="AZ328" s="370"/>
      <c r="BA328" s="370"/>
      <c r="BB328" s="370"/>
      <c r="BC328" s="370"/>
      <c r="BD328" s="370"/>
      <c r="BE328" s="370"/>
      <c r="BF328" s="370"/>
      <c r="BG328" s="370"/>
      <c r="BH328" s="370"/>
      <c r="BI328" s="370"/>
      <c r="BJ328" s="370"/>
      <c r="BK328" s="370"/>
      <c r="BL328" s="370"/>
      <c r="BM328" s="370"/>
      <c r="BN328" s="370"/>
      <c r="BO328" s="370"/>
      <c r="BP328" s="370"/>
    </row>
    <row r="329" spans="1:68" x14ac:dyDescent="0.2">
      <c r="A329" s="370"/>
      <c r="B329" s="370"/>
      <c r="C329" s="370"/>
      <c r="D329" s="370"/>
      <c r="E329" s="370"/>
      <c r="F329" s="370"/>
      <c r="G329" s="370"/>
      <c r="H329" s="370"/>
      <c r="I329" s="370"/>
      <c r="J329" s="370"/>
      <c r="K329" s="370"/>
      <c r="L329" s="370"/>
      <c r="M329" s="370"/>
      <c r="N329" s="370"/>
      <c r="O329" s="370"/>
      <c r="P329" s="370"/>
      <c r="Q329" s="370"/>
      <c r="R329" s="370"/>
      <c r="S329" s="370"/>
      <c r="T329" s="370"/>
      <c r="U329" s="370"/>
      <c r="V329" s="370"/>
      <c r="W329" s="370"/>
      <c r="X329" s="370"/>
      <c r="Y329" s="370"/>
      <c r="Z329" s="370"/>
      <c r="AA329" s="370"/>
      <c r="AB329" s="370"/>
      <c r="AC329" s="370"/>
      <c r="AD329" s="370"/>
      <c r="AE329" s="370"/>
      <c r="AF329" s="370"/>
      <c r="AG329" s="370"/>
      <c r="AH329" s="370"/>
      <c r="AI329" s="370"/>
      <c r="AJ329" s="370"/>
      <c r="AK329" s="370"/>
      <c r="AL329" s="370"/>
      <c r="AM329" s="370"/>
      <c r="AN329" s="370"/>
      <c r="AO329" s="370"/>
      <c r="AP329" s="370"/>
      <c r="AQ329" s="370"/>
      <c r="AR329" s="370"/>
      <c r="AS329" s="370"/>
      <c r="AT329" s="370"/>
      <c r="AU329" s="370"/>
      <c r="AV329" s="370"/>
      <c r="AW329" s="370"/>
      <c r="AX329" s="370"/>
      <c r="AY329" s="370"/>
      <c r="AZ329" s="370"/>
      <c r="BA329" s="370"/>
      <c r="BB329" s="370"/>
      <c r="BC329" s="370"/>
      <c r="BD329" s="370"/>
      <c r="BE329" s="370"/>
      <c r="BF329" s="370"/>
      <c r="BG329" s="370"/>
      <c r="BH329" s="370"/>
      <c r="BI329" s="370"/>
      <c r="BJ329" s="370"/>
      <c r="BK329" s="370"/>
      <c r="BL329" s="370"/>
      <c r="BM329" s="370"/>
      <c r="BN329" s="370"/>
      <c r="BO329" s="370"/>
      <c r="BP329" s="370"/>
    </row>
    <row r="330" spans="1:68" x14ac:dyDescent="0.2">
      <c r="A330" s="370"/>
      <c r="B330" s="370"/>
      <c r="C330" s="370"/>
      <c r="D330" s="370"/>
      <c r="E330" s="370"/>
      <c r="F330" s="370"/>
      <c r="G330" s="370"/>
      <c r="H330" s="370"/>
      <c r="I330" s="370"/>
      <c r="J330" s="370"/>
      <c r="K330" s="370"/>
      <c r="L330" s="370"/>
      <c r="M330" s="370"/>
      <c r="N330" s="370"/>
      <c r="O330" s="370"/>
      <c r="P330" s="370"/>
      <c r="Q330" s="370"/>
      <c r="R330" s="370"/>
      <c r="S330" s="370"/>
      <c r="T330" s="370"/>
      <c r="U330" s="370"/>
      <c r="V330" s="370"/>
      <c r="W330" s="370"/>
      <c r="X330" s="370"/>
      <c r="Y330" s="370"/>
      <c r="Z330" s="370"/>
      <c r="AA330" s="370"/>
      <c r="AB330" s="370"/>
      <c r="AC330" s="370"/>
      <c r="AD330" s="370"/>
      <c r="AE330" s="370"/>
      <c r="AF330" s="370"/>
      <c r="AG330" s="370"/>
      <c r="AH330" s="370"/>
      <c r="AI330" s="370"/>
      <c r="AJ330" s="370"/>
      <c r="AK330" s="370"/>
      <c r="AL330" s="370"/>
      <c r="AM330" s="370"/>
      <c r="AN330" s="370"/>
      <c r="AO330" s="370"/>
      <c r="AP330" s="370"/>
      <c r="AQ330" s="370"/>
      <c r="AR330" s="370"/>
      <c r="AS330" s="370"/>
      <c r="AT330" s="370"/>
      <c r="AU330" s="370"/>
      <c r="AV330" s="370"/>
      <c r="AW330" s="370"/>
      <c r="AX330" s="370"/>
      <c r="AY330" s="370"/>
      <c r="AZ330" s="370"/>
      <c r="BA330" s="370"/>
      <c r="BB330" s="370"/>
      <c r="BC330" s="370"/>
      <c r="BD330" s="370"/>
      <c r="BE330" s="370"/>
      <c r="BF330" s="370"/>
      <c r="BG330" s="370"/>
      <c r="BH330" s="370"/>
      <c r="BI330" s="370"/>
      <c r="BJ330" s="370"/>
      <c r="BK330" s="370"/>
      <c r="BL330" s="370"/>
      <c r="BM330" s="370"/>
      <c r="BN330" s="370"/>
      <c r="BO330" s="370"/>
      <c r="BP330" s="370"/>
    </row>
    <row r="331" spans="1:68" x14ac:dyDescent="0.2">
      <c r="A331" s="370"/>
      <c r="B331" s="370"/>
      <c r="C331" s="370"/>
      <c r="D331" s="370"/>
      <c r="E331" s="370"/>
      <c r="F331" s="370"/>
      <c r="G331" s="370"/>
      <c r="H331" s="370"/>
      <c r="I331" s="370"/>
      <c r="J331" s="370"/>
      <c r="K331" s="370"/>
      <c r="L331" s="370"/>
      <c r="M331" s="370"/>
      <c r="N331" s="370"/>
      <c r="O331" s="370"/>
      <c r="P331" s="370"/>
      <c r="Q331" s="370"/>
      <c r="R331" s="370"/>
      <c r="S331" s="370"/>
      <c r="T331" s="370"/>
      <c r="U331" s="370"/>
      <c r="V331" s="370"/>
      <c r="W331" s="370"/>
      <c r="X331" s="370"/>
      <c r="Y331" s="370"/>
      <c r="Z331" s="370"/>
      <c r="AA331" s="370"/>
      <c r="AB331" s="370"/>
      <c r="AC331" s="370"/>
      <c r="AD331" s="370"/>
      <c r="AE331" s="370"/>
      <c r="AF331" s="370"/>
      <c r="AG331" s="370"/>
      <c r="AH331" s="370"/>
      <c r="AI331" s="370"/>
      <c r="AJ331" s="370"/>
      <c r="AK331" s="370"/>
      <c r="AL331" s="370"/>
      <c r="AM331" s="370"/>
      <c r="AN331" s="370"/>
      <c r="AO331" s="370"/>
      <c r="AP331" s="370"/>
      <c r="AQ331" s="370"/>
      <c r="AR331" s="370"/>
      <c r="AS331" s="370"/>
      <c r="AT331" s="370"/>
      <c r="AU331" s="370"/>
      <c r="AV331" s="370"/>
      <c r="AW331" s="370"/>
      <c r="AX331" s="370"/>
      <c r="AY331" s="370"/>
      <c r="AZ331" s="370"/>
      <c r="BA331" s="370"/>
      <c r="BB331" s="370"/>
      <c r="BC331" s="370"/>
      <c r="BD331" s="370"/>
      <c r="BE331" s="370"/>
      <c r="BF331" s="370"/>
      <c r="BG331" s="370"/>
      <c r="BH331" s="370"/>
      <c r="BI331" s="370"/>
      <c r="BJ331" s="370"/>
      <c r="BK331" s="370"/>
      <c r="BL331" s="370"/>
      <c r="BM331" s="370"/>
      <c r="BN331" s="370"/>
      <c r="BO331" s="370"/>
      <c r="BP331" s="370"/>
    </row>
    <row r="332" spans="1:68" x14ac:dyDescent="0.2">
      <c r="A332" s="370"/>
      <c r="B332" s="370"/>
      <c r="C332" s="370"/>
      <c r="D332" s="370"/>
      <c r="E332" s="370"/>
      <c r="F332" s="370"/>
      <c r="G332" s="370"/>
      <c r="H332" s="370"/>
      <c r="I332" s="370"/>
      <c r="J332" s="370"/>
      <c r="K332" s="370"/>
      <c r="L332" s="370"/>
      <c r="M332" s="370"/>
      <c r="N332" s="370"/>
      <c r="O332" s="370"/>
      <c r="P332" s="370"/>
      <c r="Q332" s="370"/>
      <c r="R332" s="370"/>
      <c r="S332" s="370"/>
      <c r="T332" s="370"/>
      <c r="U332" s="370"/>
      <c r="V332" s="370"/>
      <c r="W332" s="370"/>
      <c r="X332" s="370"/>
      <c r="Y332" s="370"/>
      <c r="Z332" s="370"/>
      <c r="AA332" s="370"/>
      <c r="AB332" s="370"/>
      <c r="AC332" s="370"/>
      <c r="AD332" s="370"/>
      <c r="AE332" s="370"/>
      <c r="AF332" s="370"/>
      <c r="AG332" s="370"/>
      <c r="AH332" s="370"/>
      <c r="AI332" s="370"/>
      <c r="AJ332" s="370"/>
      <c r="AK332" s="370"/>
      <c r="AL332" s="370"/>
      <c r="AM332" s="370"/>
      <c r="AN332" s="370"/>
      <c r="AO332" s="370"/>
      <c r="AP332" s="370"/>
      <c r="AQ332" s="370"/>
      <c r="AR332" s="370"/>
      <c r="AS332" s="370"/>
      <c r="AT332" s="370"/>
      <c r="AU332" s="370"/>
      <c r="AV332" s="370"/>
      <c r="AW332" s="370"/>
      <c r="AX332" s="370"/>
      <c r="AY332" s="370"/>
      <c r="AZ332" s="370"/>
      <c r="BA332" s="370"/>
      <c r="BB332" s="370"/>
      <c r="BC332" s="370"/>
      <c r="BD332" s="370"/>
      <c r="BE332" s="370"/>
      <c r="BF332" s="370"/>
      <c r="BG332" s="370"/>
      <c r="BH332" s="370"/>
      <c r="BI332" s="370"/>
      <c r="BJ332" s="370"/>
      <c r="BK332" s="370"/>
      <c r="BL332" s="370"/>
      <c r="BM332" s="370"/>
      <c r="BN332" s="370"/>
      <c r="BO332" s="370"/>
      <c r="BP332" s="370"/>
    </row>
    <row r="333" spans="1:68" x14ac:dyDescent="0.2">
      <c r="A333" s="370"/>
      <c r="B333" s="370"/>
      <c r="C333" s="370"/>
      <c r="D333" s="370"/>
      <c r="E333" s="370"/>
      <c r="F333" s="370"/>
      <c r="G333" s="370"/>
      <c r="H333" s="370"/>
      <c r="I333" s="370"/>
      <c r="J333" s="370"/>
      <c r="K333" s="370"/>
      <c r="L333" s="370"/>
      <c r="M333" s="370"/>
      <c r="N333" s="370"/>
      <c r="O333" s="370"/>
      <c r="P333" s="370"/>
      <c r="Q333" s="370"/>
      <c r="R333" s="370"/>
      <c r="S333" s="370"/>
      <c r="T333" s="370"/>
      <c r="U333" s="370"/>
      <c r="V333" s="370"/>
      <c r="W333" s="370"/>
      <c r="X333" s="370"/>
      <c r="Y333" s="370"/>
      <c r="Z333" s="370"/>
      <c r="AA333" s="370"/>
      <c r="AB333" s="370"/>
      <c r="AC333" s="370"/>
      <c r="AD333" s="370"/>
      <c r="AE333" s="370"/>
      <c r="AF333" s="370"/>
      <c r="AG333" s="370"/>
      <c r="AH333" s="370"/>
      <c r="AI333" s="370"/>
      <c r="AJ333" s="370"/>
      <c r="AK333" s="370"/>
      <c r="AL333" s="370"/>
      <c r="AM333" s="370"/>
      <c r="AN333" s="370"/>
      <c r="AO333" s="370"/>
      <c r="AP333" s="370"/>
      <c r="AQ333" s="370"/>
      <c r="AR333" s="370"/>
      <c r="AS333" s="370"/>
      <c r="AT333" s="370"/>
      <c r="AU333" s="370"/>
      <c r="AV333" s="370"/>
      <c r="AW333" s="370"/>
      <c r="AX333" s="370"/>
      <c r="AY333" s="370"/>
      <c r="AZ333" s="370"/>
      <c r="BA333" s="370"/>
      <c r="BB333" s="370"/>
      <c r="BC333" s="370"/>
      <c r="BD333" s="370"/>
      <c r="BE333" s="370"/>
      <c r="BF333" s="370"/>
      <c r="BG333" s="370"/>
      <c r="BH333" s="370"/>
      <c r="BI333" s="370"/>
      <c r="BJ333" s="370"/>
      <c r="BK333" s="370"/>
      <c r="BL333" s="370"/>
      <c r="BM333" s="370"/>
      <c r="BN333" s="370"/>
      <c r="BO333" s="370"/>
      <c r="BP333" s="370"/>
    </row>
    <row r="334" spans="1:68" x14ac:dyDescent="0.2">
      <c r="A334" s="370"/>
      <c r="B334" s="370"/>
      <c r="C334" s="370"/>
      <c r="D334" s="370"/>
      <c r="E334" s="370"/>
      <c r="F334" s="370"/>
      <c r="G334" s="370"/>
      <c r="H334" s="370"/>
      <c r="I334" s="370"/>
      <c r="J334" s="370"/>
      <c r="K334" s="370"/>
      <c r="L334" s="370"/>
      <c r="M334" s="370"/>
      <c r="N334" s="370"/>
      <c r="O334" s="370"/>
      <c r="P334" s="370"/>
      <c r="Q334" s="370"/>
      <c r="R334" s="370"/>
      <c r="S334" s="370"/>
      <c r="T334" s="370"/>
      <c r="U334" s="370"/>
      <c r="V334" s="370"/>
      <c r="W334" s="370"/>
      <c r="X334" s="370"/>
      <c r="Y334" s="370"/>
      <c r="Z334" s="370"/>
      <c r="AA334" s="370"/>
      <c r="AB334" s="370"/>
      <c r="AC334" s="370"/>
      <c r="AD334" s="370"/>
      <c r="AE334" s="370"/>
      <c r="AF334" s="370"/>
      <c r="AG334" s="370"/>
      <c r="AH334" s="370"/>
      <c r="AI334" s="370"/>
      <c r="AJ334" s="370"/>
      <c r="AK334" s="370"/>
      <c r="AL334" s="370"/>
      <c r="AM334" s="370"/>
      <c r="AN334" s="370"/>
      <c r="AO334" s="370"/>
      <c r="AP334" s="370"/>
      <c r="AQ334" s="370"/>
      <c r="AR334" s="370"/>
      <c r="AS334" s="370"/>
      <c r="AT334" s="370"/>
      <c r="AU334" s="370"/>
      <c r="AV334" s="370"/>
      <c r="AW334" s="370"/>
      <c r="AX334" s="370"/>
      <c r="AY334" s="370"/>
      <c r="AZ334" s="370"/>
      <c r="BA334" s="370"/>
      <c r="BB334" s="370"/>
      <c r="BC334" s="370"/>
      <c r="BD334" s="370"/>
      <c r="BE334" s="370"/>
      <c r="BF334" s="370"/>
      <c r="BG334" s="370"/>
      <c r="BH334" s="370"/>
      <c r="BI334" s="370"/>
      <c r="BJ334" s="370"/>
      <c r="BK334" s="370"/>
      <c r="BL334" s="370"/>
      <c r="BM334" s="370"/>
      <c r="BN334" s="370"/>
      <c r="BO334" s="370"/>
      <c r="BP334" s="370"/>
    </row>
    <row r="335" spans="1:68" x14ac:dyDescent="0.2">
      <c r="A335" s="370"/>
      <c r="B335" s="370"/>
      <c r="C335" s="370"/>
      <c r="D335" s="370"/>
      <c r="E335" s="370"/>
      <c r="F335" s="370"/>
      <c r="G335" s="370"/>
      <c r="H335" s="370"/>
      <c r="I335" s="370"/>
      <c r="J335" s="370"/>
      <c r="K335" s="370"/>
      <c r="L335" s="370"/>
      <c r="M335" s="370"/>
      <c r="N335" s="370"/>
      <c r="O335" s="370"/>
      <c r="P335" s="370"/>
      <c r="Q335" s="370"/>
      <c r="R335" s="370"/>
      <c r="S335" s="370"/>
      <c r="T335" s="370"/>
      <c r="U335" s="370"/>
      <c r="V335" s="370"/>
      <c r="W335" s="370"/>
      <c r="X335" s="370"/>
      <c r="Y335" s="370"/>
      <c r="Z335" s="370"/>
      <c r="AA335" s="370"/>
      <c r="AB335" s="370"/>
      <c r="AC335" s="370"/>
      <c r="AD335" s="370"/>
      <c r="AE335" s="370"/>
      <c r="AF335" s="370"/>
      <c r="AG335" s="370"/>
      <c r="AH335" s="370"/>
      <c r="AI335" s="370"/>
      <c r="AJ335" s="370"/>
      <c r="AK335" s="370"/>
      <c r="AL335" s="370"/>
      <c r="AM335" s="370"/>
      <c r="AN335" s="370"/>
      <c r="AO335" s="370"/>
      <c r="AP335" s="370"/>
      <c r="AQ335" s="370"/>
      <c r="AR335" s="370"/>
      <c r="AS335" s="370"/>
      <c r="AT335" s="370"/>
      <c r="AU335" s="370"/>
      <c r="AV335" s="370"/>
      <c r="AW335" s="370"/>
      <c r="AX335" s="370"/>
      <c r="AY335" s="370"/>
      <c r="AZ335" s="370"/>
      <c r="BA335" s="370"/>
      <c r="BB335" s="370"/>
      <c r="BC335" s="370"/>
      <c r="BD335" s="370"/>
      <c r="BE335" s="370"/>
      <c r="BF335" s="370"/>
      <c r="BG335" s="370"/>
      <c r="BH335" s="370"/>
      <c r="BI335" s="370"/>
      <c r="BJ335" s="370"/>
      <c r="BK335" s="370"/>
      <c r="BL335" s="370"/>
      <c r="BM335" s="370"/>
      <c r="BN335" s="370"/>
      <c r="BO335" s="370"/>
      <c r="BP335" s="370"/>
    </row>
    <row r="336" spans="1:68" x14ac:dyDescent="0.2">
      <c r="A336" s="370"/>
      <c r="B336" s="370"/>
      <c r="C336" s="370"/>
      <c r="D336" s="370"/>
      <c r="E336" s="370"/>
      <c r="F336" s="370"/>
      <c r="G336" s="370"/>
      <c r="H336" s="370"/>
      <c r="I336" s="370"/>
      <c r="J336" s="370"/>
      <c r="K336" s="370"/>
      <c r="L336" s="370"/>
      <c r="M336" s="370"/>
      <c r="N336" s="370"/>
      <c r="O336" s="370"/>
      <c r="P336" s="370"/>
      <c r="Q336" s="370"/>
      <c r="R336" s="370"/>
      <c r="S336" s="370"/>
      <c r="T336" s="370"/>
      <c r="U336" s="370"/>
      <c r="V336" s="370"/>
      <c r="W336" s="370"/>
      <c r="X336" s="370"/>
      <c r="Y336" s="370"/>
      <c r="Z336" s="370"/>
      <c r="AA336" s="370"/>
      <c r="AB336" s="370"/>
      <c r="AC336" s="370"/>
      <c r="AD336" s="370"/>
      <c r="AE336" s="370"/>
      <c r="AF336" s="370"/>
      <c r="AG336" s="370"/>
      <c r="AH336" s="370"/>
      <c r="AI336" s="370"/>
      <c r="AJ336" s="370"/>
      <c r="AK336" s="370"/>
      <c r="AL336" s="370"/>
      <c r="AM336" s="370"/>
      <c r="AN336" s="370"/>
      <c r="AO336" s="370"/>
      <c r="AP336" s="370"/>
      <c r="AQ336" s="370"/>
      <c r="AR336" s="370"/>
      <c r="AS336" s="370"/>
      <c r="AT336" s="370"/>
      <c r="AU336" s="370"/>
      <c r="AV336" s="370"/>
      <c r="AW336" s="370"/>
      <c r="AX336" s="370"/>
      <c r="AY336" s="370"/>
      <c r="AZ336" s="370"/>
      <c r="BA336" s="370"/>
      <c r="BB336" s="370"/>
      <c r="BC336" s="370"/>
      <c r="BD336" s="370"/>
      <c r="BE336" s="370"/>
      <c r="BF336" s="370"/>
      <c r="BG336" s="370"/>
      <c r="BH336" s="370"/>
      <c r="BI336" s="370"/>
      <c r="BJ336" s="370"/>
      <c r="BK336" s="370"/>
      <c r="BL336" s="370"/>
      <c r="BM336" s="370"/>
      <c r="BN336" s="370"/>
      <c r="BO336" s="370"/>
      <c r="BP336" s="370"/>
    </row>
    <row r="337" spans="1:68" x14ac:dyDescent="0.2">
      <c r="A337" s="370"/>
      <c r="B337" s="370"/>
      <c r="C337" s="370"/>
      <c r="D337" s="370"/>
      <c r="E337" s="370"/>
      <c r="F337" s="370"/>
      <c r="G337" s="370"/>
      <c r="H337" s="370"/>
      <c r="I337" s="370"/>
      <c r="J337" s="370"/>
      <c r="K337" s="370"/>
      <c r="L337" s="370"/>
      <c r="M337" s="370"/>
      <c r="N337" s="370"/>
      <c r="O337" s="370"/>
      <c r="P337" s="370"/>
      <c r="Q337" s="370"/>
      <c r="R337" s="370"/>
      <c r="S337" s="370"/>
      <c r="T337" s="370"/>
      <c r="U337" s="370"/>
      <c r="V337" s="370"/>
      <c r="W337" s="370"/>
      <c r="X337" s="370"/>
      <c r="Y337" s="370"/>
      <c r="Z337" s="370"/>
      <c r="AA337" s="370"/>
      <c r="AB337" s="370"/>
      <c r="AC337" s="370"/>
      <c r="AD337" s="370"/>
      <c r="AE337" s="370"/>
      <c r="AF337" s="370"/>
      <c r="AG337" s="370"/>
      <c r="AH337" s="370"/>
      <c r="AI337" s="370"/>
      <c r="AJ337" s="370"/>
      <c r="AK337" s="370"/>
      <c r="AL337" s="370"/>
      <c r="AM337" s="370"/>
      <c r="AN337" s="370"/>
      <c r="AO337" s="370"/>
      <c r="AP337" s="370"/>
      <c r="AQ337" s="370"/>
      <c r="AR337" s="370"/>
      <c r="AS337" s="370"/>
      <c r="AT337" s="370"/>
      <c r="AU337" s="370"/>
      <c r="AV337" s="370"/>
      <c r="AW337" s="370"/>
      <c r="AX337" s="370"/>
      <c r="AY337" s="370"/>
      <c r="AZ337" s="370"/>
      <c r="BA337" s="370"/>
      <c r="BB337" s="370"/>
      <c r="BC337" s="370"/>
      <c r="BD337" s="370"/>
      <c r="BE337" s="370"/>
      <c r="BF337" s="370"/>
      <c r="BG337" s="370"/>
      <c r="BH337" s="370"/>
      <c r="BI337" s="370"/>
      <c r="BJ337" s="370"/>
      <c r="BK337" s="370"/>
      <c r="BL337" s="370"/>
      <c r="BM337" s="370"/>
      <c r="BN337" s="370"/>
      <c r="BO337" s="370"/>
      <c r="BP337" s="370"/>
    </row>
    <row r="338" spans="1:68" x14ac:dyDescent="0.2">
      <c r="A338" s="370"/>
      <c r="B338" s="370"/>
      <c r="C338" s="370"/>
      <c r="D338" s="370"/>
      <c r="E338" s="370"/>
      <c r="F338" s="370"/>
      <c r="G338" s="370"/>
      <c r="H338" s="370"/>
      <c r="I338" s="370"/>
      <c r="J338" s="370"/>
      <c r="K338" s="370"/>
      <c r="L338" s="370"/>
      <c r="M338" s="370"/>
      <c r="N338" s="370"/>
      <c r="O338" s="370"/>
      <c r="P338" s="370"/>
      <c r="Q338" s="370"/>
      <c r="R338" s="370"/>
      <c r="S338" s="370"/>
      <c r="T338" s="370"/>
      <c r="U338" s="370"/>
      <c r="V338" s="370"/>
      <c r="W338" s="370"/>
      <c r="X338" s="370"/>
      <c r="Y338" s="370"/>
      <c r="Z338" s="370"/>
      <c r="AA338" s="370"/>
      <c r="AB338" s="370"/>
      <c r="AC338" s="370"/>
      <c r="AD338" s="370"/>
      <c r="AE338" s="370"/>
      <c r="AF338" s="370"/>
      <c r="AG338" s="370"/>
      <c r="AH338" s="370"/>
      <c r="AI338" s="370"/>
      <c r="AJ338" s="370"/>
      <c r="AK338" s="370"/>
      <c r="AL338" s="370"/>
      <c r="AM338" s="370"/>
      <c r="AN338" s="370"/>
      <c r="AO338" s="370"/>
      <c r="AP338" s="370"/>
      <c r="AQ338" s="370"/>
      <c r="AR338" s="370"/>
      <c r="AS338" s="370"/>
      <c r="AT338" s="370"/>
      <c r="AU338" s="370"/>
      <c r="AV338" s="370"/>
      <c r="AW338" s="370"/>
      <c r="AX338" s="370"/>
      <c r="AY338" s="370"/>
      <c r="AZ338" s="370"/>
      <c r="BA338" s="370"/>
      <c r="BB338" s="370"/>
      <c r="BC338" s="370"/>
      <c r="BD338" s="370"/>
      <c r="BE338" s="370"/>
      <c r="BF338" s="370"/>
      <c r="BG338" s="370"/>
      <c r="BH338" s="370"/>
      <c r="BI338" s="370"/>
      <c r="BJ338" s="370"/>
      <c r="BK338" s="370"/>
      <c r="BL338" s="370"/>
      <c r="BM338" s="370"/>
      <c r="BN338" s="370"/>
      <c r="BO338" s="370"/>
      <c r="BP338" s="370"/>
    </row>
    <row r="339" spans="1:68" x14ac:dyDescent="0.2">
      <c r="A339" s="370"/>
      <c r="B339" s="370"/>
      <c r="C339" s="370"/>
      <c r="D339" s="370"/>
      <c r="E339" s="370"/>
      <c r="F339" s="370"/>
      <c r="G339" s="370"/>
      <c r="H339" s="370"/>
      <c r="I339" s="370"/>
      <c r="J339" s="370"/>
      <c r="K339" s="370"/>
      <c r="L339" s="370"/>
      <c r="M339" s="370"/>
      <c r="N339" s="370"/>
      <c r="O339" s="370"/>
      <c r="P339" s="370"/>
      <c r="Q339" s="370"/>
      <c r="R339" s="370"/>
      <c r="S339" s="370"/>
      <c r="T339" s="370"/>
      <c r="U339" s="370"/>
      <c r="V339" s="370"/>
      <c r="W339" s="370"/>
      <c r="X339" s="370"/>
      <c r="Y339" s="370"/>
      <c r="Z339" s="370"/>
      <c r="AA339" s="370"/>
      <c r="AB339" s="370"/>
      <c r="AC339" s="370"/>
      <c r="AD339" s="370"/>
      <c r="AE339" s="370"/>
      <c r="AF339" s="370"/>
      <c r="AG339" s="370"/>
      <c r="AH339" s="370"/>
      <c r="AI339" s="370"/>
      <c r="AJ339" s="370"/>
      <c r="AK339" s="370"/>
      <c r="AL339" s="370"/>
      <c r="AM339" s="370"/>
      <c r="AN339" s="370"/>
      <c r="AO339" s="370"/>
      <c r="AP339" s="370"/>
      <c r="AQ339" s="370"/>
      <c r="AR339" s="370"/>
      <c r="AS339" s="370"/>
      <c r="AT339" s="370"/>
      <c r="AU339" s="370"/>
      <c r="AV339" s="370"/>
      <c r="AW339" s="370"/>
      <c r="AX339" s="370"/>
      <c r="AY339" s="370"/>
      <c r="AZ339" s="370"/>
      <c r="BA339" s="370"/>
      <c r="BB339" s="370"/>
      <c r="BC339" s="370"/>
      <c r="BD339" s="370"/>
      <c r="BE339" s="370"/>
      <c r="BF339" s="370"/>
      <c r="BG339" s="370"/>
      <c r="BH339" s="370"/>
      <c r="BI339" s="370"/>
      <c r="BJ339" s="370"/>
      <c r="BK339" s="370"/>
      <c r="BL339" s="370"/>
      <c r="BM339" s="370"/>
      <c r="BN339" s="370"/>
      <c r="BO339" s="370"/>
      <c r="BP339" s="370"/>
    </row>
    <row r="340" spans="1:68" x14ac:dyDescent="0.2">
      <c r="A340" s="370"/>
      <c r="B340" s="370"/>
      <c r="C340" s="370"/>
      <c r="D340" s="370"/>
      <c r="E340" s="370"/>
      <c r="F340" s="370"/>
      <c r="G340" s="370"/>
      <c r="H340" s="370"/>
      <c r="I340" s="370"/>
      <c r="J340" s="370"/>
      <c r="K340" s="370"/>
      <c r="L340" s="370"/>
      <c r="M340" s="370"/>
      <c r="N340" s="370"/>
      <c r="O340" s="370"/>
      <c r="P340" s="370"/>
      <c r="Q340" s="370"/>
      <c r="R340" s="370"/>
      <c r="S340" s="370"/>
      <c r="T340" s="370"/>
      <c r="U340" s="370"/>
      <c r="V340" s="370"/>
      <c r="W340" s="370"/>
      <c r="X340" s="370"/>
      <c r="Y340" s="370"/>
      <c r="Z340" s="370"/>
      <c r="AA340" s="370"/>
      <c r="AB340" s="370"/>
      <c r="AC340" s="370"/>
      <c r="AD340" s="370"/>
      <c r="AE340" s="370"/>
      <c r="AF340" s="370"/>
      <c r="AG340" s="370"/>
      <c r="AH340" s="370"/>
      <c r="AI340" s="370"/>
      <c r="AJ340" s="370"/>
      <c r="AK340" s="370"/>
      <c r="AL340" s="370"/>
      <c r="AM340" s="370"/>
      <c r="AN340" s="370"/>
      <c r="AO340" s="370"/>
      <c r="AP340" s="370"/>
      <c r="AQ340" s="370"/>
      <c r="AR340" s="370"/>
      <c r="AS340" s="370"/>
      <c r="AT340" s="370"/>
      <c r="AU340" s="370"/>
      <c r="AV340" s="370"/>
      <c r="AW340" s="370"/>
      <c r="AX340" s="370"/>
      <c r="AY340" s="370"/>
      <c r="AZ340" s="370"/>
      <c r="BA340" s="370"/>
      <c r="BB340" s="370"/>
      <c r="BC340" s="370"/>
      <c r="BD340" s="370"/>
      <c r="BE340" s="370"/>
      <c r="BF340" s="370"/>
      <c r="BG340" s="370"/>
      <c r="BH340" s="370"/>
      <c r="BI340" s="370"/>
      <c r="BJ340" s="370"/>
      <c r="BK340" s="370"/>
      <c r="BL340" s="370"/>
      <c r="BM340" s="370"/>
      <c r="BN340" s="370"/>
      <c r="BO340" s="370"/>
      <c r="BP340" s="370"/>
    </row>
    <row r="341" spans="1:68" x14ac:dyDescent="0.2">
      <c r="A341" s="370"/>
      <c r="B341" s="370"/>
      <c r="C341" s="370"/>
      <c r="D341" s="370"/>
      <c r="E341" s="370"/>
      <c r="F341" s="370"/>
      <c r="G341" s="370"/>
      <c r="H341" s="370"/>
      <c r="I341" s="370"/>
      <c r="J341" s="370"/>
      <c r="K341" s="370"/>
      <c r="L341" s="370"/>
      <c r="M341" s="370"/>
      <c r="N341" s="370"/>
      <c r="O341" s="370"/>
      <c r="P341" s="370"/>
      <c r="Q341" s="370"/>
      <c r="R341" s="370"/>
      <c r="S341" s="370"/>
      <c r="T341" s="370"/>
      <c r="U341" s="370"/>
      <c r="V341" s="370"/>
      <c r="W341" s="370"/>
      <c r="X341" s="370"/>
      <c r="Y341" s="370"/>
      <c r="Z341" s="370"/>
      <c r="AA341" s="370"/>
      <c r="AB341" s="370"/>
      <c r="AC341" s="370"/>
      <c r="AD341" s="370"/>
      <c r="AE341" s="370"/>
      <c r="AF341" s="370"/>
      <c r="AG341" s="370"/>
      <c r="AH341" s="370"/>
      <c r="AI341" s="370"/>
      <c r="AJ341" s="370"/>
      <c r="AK341" s="370"/>
      <c r="AL341" s="370"/>
      <c r="AM341" s="370"/>
      <c r="AN341" s="370"/>
      <c r="AO341" s="370"/>
      <c r="AP341" s="370"/>
      <c r="AQ341" s="370"/>
      <c r="AR341" s="370"/>
      <c r="AS341" s="370"/>
      <c r="AT341" s="370"/>
      <c r="AU341" s="370"/>
      <c r="AV341" s="370"/>
      <c r="AW341" s="370"/>
      <c r="AX341" s="370"/>
      <c r="AY341" s="370"/>
      <c r="AZ341" s="370"/>
      <c r="BA341" s="370"/>
      <c r="BB341" s="370"/>
      <c r="BC341" s="370"/>
      <c r="BD341" s="370"/>
      <c r="BE341" s="370"/>
      <c r="BF341" s="370"/>
      <c r="BG341" s="370"/>
      <c r="BH341" s="370"/>
      <c r="BI341" s="370"/>
      <c r="BJ341" s="370"/>
      <c r="BK341" s="370"/>
      <c r="BL341" s="370"/>
      <c r="BM341" s="370"/>
      <c r="BN341" s="370"/>
      <c r="BO341" s="370"/>
      <c r="BP341" s="370"/>
    </row>
    <row r="342" spans="1:68" x14ac:dyDescent="0.2">
      <c r="A342" s="370"/>
      <c r="B342" s="370"/>
      <c r="C342" s="370"/>
      <c r="D342" s="370"/>
      <c r="E342" s="370"/>
      <c r="F342" s="370"/>
      <c r="G342" s="370"/>
      <c r="H342" s="370"/>
      <c r="I342" s="370"/>
      <c r="J342" s="370"/>
      <c r="K342" s="370"/>
      <c r="L342" s="370"/>
      <c r="M342" s="370"/>
      <c r="N342" s="370"/>
      <c r="O342" s="370"/>
      <c r="P342" s="370"/>
      <c r="Q342" s="370"/>
      <c r="R342" s="370"/>
      <c r="S342" s="370"/>
      <c r="T342" s="370"/>
      <c r="U342" s="370"/>
      <c r="V342" s="370"/>
      <c r="W342" s="370"/>
      <c r="X342" s="370"/>
      <c r="Y342" s="370"/>
      <c r="Z342" s="370"/>
      <c r="AA342" s="370"/>
      <c r="AB342" s="370"/>
      <c r="AC342" s="370"/>
      <c r="AD342" s="370"/>
      <c r="AE342" s="370"/>
      <c r="AF342" s="370"/>
      <c r="AG342" s="370"/>
      <c r="AH342" s="370"/>
      <c r="AI342" s="370"/>
      <c r="AJ342" s="370"/>
      <c r="AK342" s="370"/>
      <c r="AL342" s="370"/>
      <c r="AM342" s="370"/>
      <c r="AN342" s="370"/>
      <c r="AO342" s="370"/>
      <c r="AP342" s="370"/>
      <c r="AQ342" s="370"/>
      <c r="AR342" s="370"/>
      <c r="AS342" s="370"/>
      <c r="AT342" s="370"/>
      <c r="AU342" s="370"/>
      <c r="AV342" s="370"/>
      <c r="AW342" s="370"/>
      <c r="AX342" s="370"/>
      <c r="AY342" s="370"/>
      <c r="AZ342" s="370"/>
      <c r="BA342" s="370"/>
      <c r="BB342" s="370"/>
      <c r="BC342" s="370"/>
      <c r="BD342" s="370"/>
      <c r="BE342" s="370"/>
      <c r="BF342" s="370"/>
      <c r="BG342" s="370"/>
      <c r="BH342" s="370"/>
      <c r="BI342" s="370"/>
      <c r="BJ342" s="370"/>
      <c r="BK342" s="370"/>
      <c r="BL342" s="370"/>
      <c r="BM342" s="370"/>
      <c r="BN342" s="370"/>
      <c r="BO342" s="370"/>
      <c r="BP342" s="370"/>
    </row>
    <row r="343" spans="1:68" x14ac:dyDescent="0.2">
      <c r="A343" s="370"/>
      <c r="B343" s="370"/>
      <c r="C343" s="370"/>
      <c r="D343" s="370"/>
      <c r="E343" s="370"/>
      <c r="F343" s="370"/>
      <c r="G343" s="370"/>
      <c r="H343" s="370"/>
      <c r="I343" s="370"/>
      <c r="J343" s="370"/>
      <c r="K343" s="370"/>
      <c r="L343" s="370"/>
      <c r="M343" s="370"/>
      <c r="N343" s="370"/>
      <c r="O343" s="370"/>
      <c r="P343" s="370"/>
      <c r="Q343" s="370"/>
      <c r="R343" s="370"/>
      <c r="S343" s="370"/>
      <c r="T343" s="370"/>
      <c r="U343" s="370"/>
      <c r="V343" s="370"/>
      <c r="W343" s="370"/>
      <c r="X343" s="370"/>
      <c r="Y343" s="370"/>
      <c r="Z343" s="370"/>
      <c r="AA343" s="370"/>
      <c r="AB343" s="370"/>
      <c r="AC343" s="370"/>
      <c r="AD343" s="370"/>
      <c r="AE343" s="370"/>
      <c r="AF343" s="370"/>
      <c r="AG343" s="370"/>
      <c r="AH343" s="370"/>
      <c r="AI343" s="370"/>
      <c r="AJ343" s="370"/>
      <c r="AK343" s="370"/>
      <c r="AL343" s="370"/>
      <c r="AM343" s="370"/>
      <c r="AN343" s="370"/>
      <c r="AO343" s="370"/>
      <c r="AP343" s="370"/>
      <c r="AQ343" s="370"/>
      <c r="AR343" s="370"/>
      <c r="AS343" s="370"/>
      <c r="AT343" s="370"/>
      <c r="AU343" s="370"/>
      <c r="AV343" s="370"/>
      <c r="AW343" s="370"/>
      <c r="AX343" s="370"/>
      <c r="AY343" s="370"/>
      <c r="AZ343" s="370"/>
      <c r="BA343" s="370"/>
      <c r="BB343" s="370"/>
      <c r="BC343" s="370"/>
      <c r="BD343" s="370"/>
      <c r="BE343" s="370"/>
      <c r="BF343" s="370"/>
      <c r="BG343" s="370"/>
      <c r="BH343" s="370"/>
      <c r="BI343" s="370"/>
      <c r="BJ343" s="370"/>
      <c r="BK343" s="370"/>
      <c r="BL343" s="370"/>
      <c r="BM343" s="370"/>
      <c r="BN343" s="370"/>
      <c r="BO343" s="370"/>
      <c r="BP343" s="370"/>
    </row>
    <row r="344" spans="1:68" x14ac:dyDescent="0.2">
      <c r="A344" s="370"/>
      <c r="B344" s="370"/>
      <c r="C344" s="370"/>
      <c r="D344" s="370"/>
      <c r="E344" s="370"/>
      <c r="F344" s="370"/>
      <c r="G344" s="370"/>
      <c r="H344" s="370"/>
      <c r="I344" s="370"/>
      <c r="J344" s="370"/>
      <c r="K344" s="370"/>
      <c r="L344" s="370"/>
      <c r="M344" s="370"/>
      <c r="N344" s="370"/>
      <c r="O344" s="370"/>
      <c r="P344" s="370"/>
      <c r="Q344" s="370"/>
      <c r="R344" s="370"/>
      <c r="S344" s="370"/>
      <c r="T344" s="370"/>
      <c r="U344" s="370"/>
      <c r="V344" s="370"/>
      <c r="W344" s="370"/>
      <c r="X344" s="370"/>
      <c r="Y344" s="370"/>
      <c r="Z344" s="370"/>
      <c r="AA344" s="370"/>
      <c r="AB344" s="370"/>
      <c r="AC344" s="370"/>
      <c r="AD344" s="370"/>
      <c r="AE344" s="370"/>
      <c r="AF344" s="370"/>
      <c r="AG344" s="370"/>
      <c r="AH344" s="370"/>
      <c r="AI344" s="370"/>
      <c r="AJ344" s="370"/>
      <c r="AK344" s="370"/>
      <c r="AL344" s="370"/>
      <c r="AM344" s="370"/>
      <c r="AN344" s="370"/>
      <c r="AO344" s="370"/>
      <c r="AP344" s="370"/>
      <c r="AQ344" s="370"/>
      <c r="AR344" s="370"/>
      <c r="AS344" s="370"/>
      <c r="AT344" s="370"/>
      <c r="AU344" s="370"/>
      <c r="AV344" s="370"/>
      <c r="AW344" s="370"/>
      <c r="AX344" s="370"/>
      <c r="AY344" s="370"/>
      <c r="AZ344" s="370"/>
      <c r="BA344" s="370"/>
      <c r="BB344" s="370"/>
      <c r="BC344" s="370"/>
      <c r="BD344" s="370"/>
      <c r="BE344" s="370"/>
      <c r="BF344" s="370"/>
      <c r="BG344" s="370"/>
      <c r="BH344" s="370"/>
      <c r="BI344" s="370"/>
      <c r="BJ344" s="370"/>
      <c r="BK344" s="370"/>
      <c r="BL344" s="370"/>
      <c r="BM344" s="370"/>
      <c r="BN344" s="370"/>
      <c r="BO344" s="370"/>
      <c r="BP344" s="370"/>
    </row>
    <row r="345" spans="1:68" x14ac:dyDescent="0.2">
      <c r="A345" s="370"/>
      <c r="B345" s="370"/>
      <c r="C345" s="370"/>
      <c r="D345" s="370"/>
      <c r="E345" s="370"/>
      <c r="F345" s="370"/>
      <c r="G345" s="370"/>
      <c r="H345" s="370"/>
      <c r="I345" s="370"/>
      <c r="J345" s="370"/>
      <c r="K345" s="370"/>
      <c r="L345" s="370"/>
      <c r="M345" s="370"/>
      <c r="N345" s="370"/>
      <c r="O345" s="370"/>
      <c r="P345" s="370"/>
      <c r="Q345" s="370"/>
      <c r="R345" s="370"/>
      <c r="S345" s="370"/>
      <c r="T345" s="370"/>
      <c r="U345" s="370"/>
      <c r="V345" s="370"/>
      <c r="W345" s="370"/>
      <c r="X345" s="370"/>
      <c r="Y345" s="370"/>
      <c r="Z345" s="370"/>
      <c r="AA345" s="370"/>
      <c r="AB345" s="370"/>
      <c r="AC345" s="370"/>
      <c r="AD345" s="370"/>
      <c r="AE345" s="370"/>
      <c r="AF345" s="370"/>
      <c r="AG345" s="370"/>
      <c r="AH345" s="370"/>
      <c r="AI345" s="370"/>
      <c r="AJ345" s="370"/>
      <c r="AK345" s="370"/>
      <c r="AL345" s="370"/>
      <c r="AM345" s="370"/>
      <c r="AN345" s="370"/>
      <c r="AO345" s="370"/>
      <c r="AP345" s="370"/>
      <c r="AQ345" s="370"/>
      <c r="AR345" s="370"/>
      <c r="AS345" s="370"/>
      <c r="AT345" s="370"/>
      <c r="AU345" s="370"/>
      <c r="AV345" s="370"/>
      <c r="AW345" s="370"/>
      <c r="AX345" s="370"/>
      <c r="AY345" s="370"/>
      <c r="AZ345" s="370"/>
      <c r="BA345" s="370"/>
      <c r="BB345" s="370"/>
      <c r="BC345" s="370"/>
      <c r="BD345" s="370"/>
      <c r="BE345" s="370"/>
      <c r="BF345" s="370"/>
      <c r="BG345" s="370"/>
      <c r="BH345" s="370"/>
      <c r="BI345" s="370"/>
      <c r="BJ345" s="370"/>
      <c r="BK345" s="370"/>
      <c r="BL345" s="370"/>
      <c r="BM345" s="370"/>
      <c r="BN345" s="370"/>
      <c r="BO345" s="370"/>
      <c r="BP345" s="370"/>
    </row>
    <row r="346" spans="1:68" x14ac:dyDescent="0.2">
      <c r="A346" s="370"/>
      <c r="B346" s="370"/>
      <c r="C346" s="370"/>
      <c r="D346" s="370"/>
      <c r="E346" s="370"/>
      <c r="F346" s="370"/>
      <c r="G346" s="370"/>
      <c r="H346" s="370"/>
      <c r="I346" s="370"/>
      <c r="J346" s="370"/>
      <c r="K346" s="370"/>
      <c r="L346" s="370"/>
      <c r="M346" s="370"/>
      <c r="N346" s="370"/>
      <c r="O346" s="370"/>
      <c r="P346" s="370"/>
      <c r="Q346" s="370"/>
      <c r="R346" s="370"/>
      <c r="S346" s="370"/>
      <c r="T346" s="370"/>
      <c r="U346" s="370"/>
      <c r="V346" s="370"/>
      <c r="W346" s="370"/>
      <c r="X346" s="370"/>
      <c r="Y346" s="370"/>
      <c r="Z346" s="370"/>
      <c r="AA346" s="370"/>
      <c r="AB346" s="370"/>
      <c r="AC346" s="370"/>
      <c r="AD346" s="370"/>
      <c r="AE346" s="370"/>
      <c r="AF346" s="370"/>
      <c r="AG346" s="370"/>
      <c r="AH346" s="370"/>
      <c r="AI346" s="370"/>
      <c r="AJ346" s="370"/>
      <c r="AK346" s="370"/>
      <c r="AL346" s="370"/>
      <c r="AM346" s="370"/>
      <c r="AN346" s="370"/>
      <c r="AO346" s="370"/>
      <c r="AP346" s="370"/>
      <c r="AQ346" s="370"/>
      <c r="AR346" s="370"/>
      <c r="AS346" s="370"/>
      <c r="AT346" s="370"/>
      <c r="AU346" s="370"/>
      <c r="AV346" s="370"/>
      <c r="AW346" s="370"/>
      <c r="AX346" s="370"/>
      <c r="AY346" s="370"/>
      <c r="AZ346" s="370"/>
      <c r="BA346" s="370"/>
      <c r="BB346" s="370"/>
      <c r="BC346" s="370"/>
      <c r="BD346" s="370"/>
      <c r="BE346" s="370"/>
      <c r="BF346" s="370"/>
      <c r="BG346" s="370"/>
      <c r="BH346" s="370"/>
      <c r="BI346" s="370"/>
      <c r="BJ346" s="370"/>
      <c r="BK346" s="370"/>
      <c r="BL346" s="370"/>
      <c r="BM346" s="370"/>
      <c r="BN346" s="370"/>
      <c r="BO346" s="370"/>
      <c r="BP346" s="370"/>
    </row>
    <row r="347" spans="1:68" x14ac:dyDescent="0.2">
      <c r="A347" s="370"/>
      <c r="B347" s="370"/>
      <c r="C347" s="370"/>
      <c r="D347" s="370"/>
      <c r="E347" s="370"/>
      <c r="F347" s="370"/>
      <c r="G347" s="370"/>
      <c r="H347" s="370"/>
      <c r="I347" s="370"/>
      <c r="J347" s="370"/>
      <c r="K347" s="370"/>
      <c r="L347" s="370"/>
      <c r="M347" s="370"/>
      <c r="N347" s="370"/>
      <c r="O347" s="370"/>
      <c r="P347" s="370"/>
      <c r="Q347" s="370"/>
      <c r="R347" s="370"/>
      <c r="S347" s="370"/>
      <c r="T347" s="370"/>
      <c r="U347" s="370"/>
      <c r="V347" s="370"/>
      <c r="W347" s="370"/>
      <c r="X347" s="370"/>
      <c r="Y347" s="370"/>
      <c r="Z347" s="370"/>
      <c r="AA347" s="370"/>
      <c r="AB347" s="370"/>
      <c r="AC347" s="370"/>
      <c r="AD347" s="370"/>
      <c r="AE347" s="370"/>
      <c r="AF347" s="370"/>
      <c r="AG347" s="370"/>
      <c r="AH347" s="370"/>
      <c r="AI347" s="370"/>
      <c r="AJ347" s="370"/>
      <c r="AK347" s="370"/>
      <c r="AL347" s="370"/>
      <c r="AM347" s="370"/>
      <c r="AN347" s="370"/>
      <c r="AO347" s="370"/>
      <c r="AP347" s="370"/>
      <c r="AQ347" s="370"/>
      <c r="AR347" s="370"/>
      <c r="AS347" s="370"/>
      <c r="AT347" s="370"/>
      <c r="AU347" s="370"/>
      <c r="AV347" s="370"/>
      <c r="AW347" s="370"/>
      <c r="AX347" s="370"/>
      <c r="AY347" s="370"/>
      <c r="AZ347" s="370"/>
      <c r="BA347" s="370"/>
      <c r="BB347" s="370"/>
      <c r="BC347" s="370"/>
      <c r="BD347" s="370"/>
      <c r="BE347" s="370"/>
      <c r="BF347" s="370"/>
      <c r="BG347" s="370"/>
      <c r="BH347" s="370"/>
      <c r="BI347" s="370"/>
      <c r="BJ347" s="370"/>
      <c r="BK347" s="370"/>
      <c r="BL347" s="370"/>
      <c r="BM347" s="370"/>
      <c r="BN347" s="370"/>
      <c r="BO347" s="370"/>
      <c r="BP347" s="370"/>
    </row>
    <row r="348" spans="1:68" x14ac:dyDescent="0.2">
      <c r="A348" s="370"/>
      <c r="B348" s="370"/>
      <c r="C348" s="370"/>
      <c r="D348" s="370"/>
      <c r="E348" s="370"/>
      <c r="F348" s="370"/>
      <c r="G348" s="370"/>
      <c r="H348" s="370"/>
      <c r="I348" s="370"/>
      <c r="J348" s="370"/>
      <c r="K348" s="370"/>
      <c r="L348" s="370"/>
      <c r="M348" s="370"/>
      <c r="N348" s="370"/>
      <c r="O348" s="370"/>
      <c r="P348" s="370"/>
      <c r="Q348" s="370"/>
      <c r="R348" s="370"/>
      <c r="S348" s="370"/>
      <c r="T348" s="370"/>
      <c r="U348" s="370"/>
      <c r="V348" s="370"/>
      <c r="W348" s="370"/>
      <c r="X348" s="370"/>
      <c r="Y348" s="370"/>
      <c r="Z348" s="370"/>
      <c r="AA348" s="370"/>
      <c r="AB348" s="370"/>
      <c r="AC348" s="370"/>
      <c r="AD348" s="370"/>
      <c r="AE348" s="370"/>
      <c r="AF348" s="370"/>
      <c r="AG348" s="370"/>
      <c r="AH348" s="370"/>
      <c r="AI348" s="370"/>
      <c r="AJ348" s="370"/>
      <c r="AK348" s="370"/>
      <c r="AL348" s="370"/>
      <c r="AM348" s="370"/>
      <c r="AN348" s="370"/>
      <c r="AO348" s="370"/>
      <c r="AP348" s="370"/>
      <c r="AQ348" s="370"/>
      <c r="AR348" s="370"/>
      <c r="AS348" s="370"/>
      <c r="AT348" s="370"/>
      <c r="AU348" s="370"/>
      <c r="AV348" s="370"/>
      <c r="AW348" s="370"/>
      <c r="AX348" s="370"/>
      <c r="AY348" s="370"/>
      <c r="AZ348" s="370"/>
      <c r="BA348" s="370"/>
      <c r="BB348" s="370"/>
      <c r="BC348" s="370"/>
      <c r="BD348" s="370"/>
      <c r="BE348" s="370"/>
      <c r="BF348" s="370"/>
      <c r="BG348" s="370"/>
      <c r="BH348" s="370"/>
      <c r="BI348" s="370"/>
      <c r="BJ348" s="370"/>
      <c r="BK348" s="370"/>
      <c r="BL348" s="370"/>
      <c r="BM348" s="370"/>
      <c r="BN348" s="370"/>
      <c r="BO348" s="370"/>
      <c r="BP348" s="370"/>
    </row>
    <row r="349" spans="1:68" x14ac:dyDescent="0.2">
      <c r="A349" s="370"/>
      <c r="B349" s="370"/>
      <c r="C349" s="370"/>
      <c r="D349" s="370"/>
      <c r="E349" s="370"/>
      <c r="F349" s="370"/>
      <c r="G349" s="370"/>
      <c r="H349" s="370"/>
      <c r="I349" s="370"/>
      <c r="J349" s="370"/>
      <c r="K349" s="370"/>
      <c r="L349" s="370"/>
      <c r="M349" s="370"/>
      <c r="N349" s="370"/>
      <c r="O349" s="370"/>
      <c r="P349" s="370"/>
      <c r="Q349" s="370"/>
      <c r="R349" s="370"/>
      <c r="S349" s="370"/>
      <c r="T349" s="370"/>
      <c r="U349" s="370"/>
      <c r="V349" s="370"/>
      <c r="W349" s="370"/>
      <c r="X349" s="370"/>
      <c r="Y349" s="370"/>
      <c r="Z349" s="370"/>
      <c r="AA349" s="370"/>
      <c r="AB349" s="370"/>
      <c r="AC349" s="370"/>
      <c r="AD349" s="370"/>
      <c r="AE349" s="370"/>
      <c r="AF349" s="370"/>
      <c r="AG349" s="370"/>
      <c r="AH349" s="370"/>
      <c r="AI349" s="370"/>
      <c r="AJ349" s="370"/>
      <c r="AK349" s="370"/>
      <c r="AL349" s="370"/>
      <c r="AM349" s="370"/>
      <c r="AN349" s="370"/>
      <c r="AO349" s="370"/>
      <c r="AP349" s="370"/>
      <c r="AQ349" s="370"/>
      <c r="AR349" s="370"/>
      <c r="AS349" s="370"/>
      <c r="AT349" s="370"/>
      <c r="AU349" s="370"/>
      <c r="AV349" s="370"/>
      <c r="AW349" s="370"/>
      <c r="AX349" s="370"/>
      <c r="AY349" s="370"/>
      <c r="AZ349" s="370"/>
      <c r="BA349" s="370"/>
      <c r="BB349" s="370"/>
      <c r="BC349" s="370"/>
      <c r="BD349" s="370"/>
      <c r="BE349" s="370"/>
      <c r="BF349" s="370"/>
      <c r="BG349" s="370"/>
      <c r="BH349" s="370"/>
      <c r="BI349" s="370"/>
      <c r="BJ349" s="370"/>
      <c r="BK349" s="370"/>
      <c r="BL349" s="370"/>
      <c r="BM349" s="370"/>
      <c r="BN349" s="370"/>
      <c r="BO349" s="370"/>
      <c r="BP349" s="370"/>
    </row>
    <row r="350" spans="1:68" x14ac:dyDescent="0.2">
      <c r="A350" s="370"/>
      <c r="B350" s="370"/>
      <c r="C350" s="370"/>
      <c r="D350" s="370"/>
      <c r="E350" s="370"/>
      <c r="F350" s="370"/>
      <c r="G350" s="370"/>
      <c r="H350" s="370"/>
      <c r="I350" s="370"/>
      <c r="J350" s="370"/>
      <c r="K350" s="370"/>
      <c r="L350" s="370"/>
      <c r="M350" s="370"/>
      <c r="N350" s="370"/>
      <c r="O350" s="370"/>
      <c r="P350" s="370"/>
      <c r="Q350" s="370"/>
      <c r="R350" s="370"/>
      <c r="S350" s="370"/>
      <c r="T350" s="370"/>
      <c r="U350" s="370"/>
      <c r="V350" s="370"/>
      <c r="W350" s="370"/>
      <c r="X350" s="370"/>
      <c r="Y350" s="370"/>
      <c r="Z350" s="370"/>
      <c r="AA350" s="370"/>
      <c r="AB350" s="370"/>
      <c r="AC350" s="370"/>
      <c r="AD350" s="370"/>
      <c r="AE350" s="370"/>
      <c r="AF350" s="370"/>
      <c r="AG350" s="370"/>
      <c r="AH350" s="370"/>
      <c r="AI350" s="370"/>
      <c r="AJ350" s="370"/>
      <c r="AK350" s="370"/>
      <c r="AL350" s="370"/>
      <c r="AM350" s="370"/>
      <c r="AN350" s="370"/>
      <c r="AO350" s="370"/>
      <c r="AP350" s="370"/>
      <c r="AQ350" s="370"/>
      <c r="AR350" s="370"/>
      <c r="AS350" s="370"/>
      <c r="AT350" s="370"/>
      <c r="AU350" s="370"/>
      <c r="AV350" s="370"/>
      <c r="AW350" s="370"/>
      <c r="AX350" s="370"/>
      <c r="AY350" s="370"/>
      <c r="AZ350" s="370"/>
      <c r="BA350" s="370"/>
      <c r="BB350" s="370"/>
      <c r="BC350" s="370"/>
      <c r="BD350" s="370"/>
      <c r="BE350" s="370"/>
      <c r="BF350" s="370"/>
      <c r="BG350" s="370"/>
      <c r="BH350" s="370"/>
      <c r="BI350" s="370"/>
      <c r="BJ350" s="370"/>
      <c r="BK350" s="370"/>
      <c r="BL350" s="370"/>
      <c r="BM350" s="370"/>
      <c r="BN350" s="370"/>
      <c r="BO350" s="370"/>
      <c r="BP350" s="370"/>
    </row>
    <row r="351" spans="1:68" x14ac:dyDescent="0.2">
      <c r="A351" s="370"/>
      <c r="B351" s="370"/>
      <c r="C351" s="370"/>
      <c r="D351" s="370"/>
      <c r="E351" s="370"/>
      <c r="F351" s="370"/>
      <c r="G351" s="370"/>
      <c r="H351" s="370"/>
      <c r="I351" s="370"/>
      <c r="J351" s="370"/>
      <c r="K351" s="370"/>
      <c r="L351" s="370"/>
      <c r="M351" s="370"/>
      <c r="N351" s="370"/>
      <c r="O351" s="370"/>
      <c r="P351" s="370"/>
      <c r="Q351" s="370"/>
      <c r="R351" s="370"/>
      <c r="S351" s="370"/>
      <c r="T351" s="370"/>
      <c r="U351" s="370"/>
      <c r="V351" s="370"/>
      <c r="W351" s="370"/>
      <c r="X351" s="370"/>
      <c r="Y351" s="370"/>
      <c r="Z351" s="370"/>
      <c r="AA351" s="370"/>
      <c r="AB351" s="370"/>
      <c r="AC351" s="370"/>
      <c r="AD351" s="370"/>
      <c r="AE351" s="370"/>
      <c r="AF351" s="370"/>
      <c r="AG351" s="370"/>
      <c r="AH351" s="370"/>
      <c r="AI351" s="370"/>
      <c r="AJ351" s="370"/>
      <c r="AK351" s="370"/>
      <c r="AL351" s="370"/>
      <c r="AM351" s="370"/>
      <c r="AN351" s="370"/>
      <c r="AO351" s="370"/>
      <c r="AP351" s="370"/>
      <c r="AQ351" s="370"/>
      <c r="AR351" s="370"/>
      <c r="AS351" s="370"/>
      <c r="AT351" s="370"/>
      <c r="AU351" s="370"/>
      <c r="AV351" s="370"/>
      <c r="AW351" s="370"/>
      <c r="AX351" s="370"/>
      <c r="AY351" s="370"/>
      <c r="AZ351" s="370"/>
      <c r="BA351" s="370"/>
      <c r="BB351" s="370"/>
      <c r="BC351" s="370"/>
      <c r="BD351" s="370"/>
      <c r="BE351" s="370"/>
      <c r="BF351" s="370"/>
      <c r="BG351" s="370"/>
      <c r="BH351" s="370"/>
      <c r="BI351" s="370"/>
      <c r="BJ351" s="370"/>
      <c r="BK351" s="370"/>
      <c r="BL351" s="370"/>
      <c r="BM351" s="370"/>
      <c r="BN351" s="370"/>
      <c r="BO351" s="370"/>
      <c r="BP351" s="370"/>
    </row>
    <row r="352" spans="1:68" x14ac:dyDescent="0.2">
      <c r="A352" s="370"/>
      <c r="B352" s="370"/>
      <c r="C352" s="370"/>
      <c r="D352" s="370"/>
      <c r="E352" s="370"/>
      <c r="F352" s="370"/>
      <c r="G352" s="370"/>
      <c r="H352" s="370"/>
      <c r="I352" s="370"/>
      <c r="J352" s="370"/>
      <c r="K352" s="370"/>
      <c r="L352" s="370"/>
      <c r="M352" s="370"/>
      <c r="N352" s="370"/>
      <c r="O352" s="370"/>
      <c r="P352" s="370"/>
      <c r="Q352" s="370"/>
      <c r="R352" s="370"/>
      <c r="S352" s="370"/>
      <c r="T352" s="370"/>
      <c r="U352" s="370"/>
      <c r="V352" s="370"/>
      <c r="W352" s="370"/>
      <c r="X352" s="370"/>
      <c r="Y352" s="370"/>
      <c r="Z352" s="370"/>
      <c r="AA352" s="370"/>
      <c r="AB352" s="370"/>
      <c r="AC352" s="370"/>
      <c r="AD352" s="370"/>
      <c r="AE352" s="370"/>
      <c r="AF352" s="370"/>
      <c r="AG352" s="370"/>
      <c r="AH352" s="370"/>
      <c r="AI352" s="370"/>
      <c r="AJ352" s="370"/>
      <c r="AK352" s="370"/>
      <c r="AL352" s="370"/>
      <c r="AM352" s="370"/>
      <c r="AN352" s="370"/>
      <c r="AO352" s="370"/>
      <c r="AP352" s="370"/>
      <c r="AQ352" s="370"/>
      <c r="AR352" s="370"/>
      <c r="AS352" s="370"/>
      <c r="AT352" s="370"/>
      <c r="AU352" s="370"/>
      <c r="AV352" s="370"/>
      <c r="AW352" s="370"/>
      <c r="AX352" s="370"/>
      <c r="AY352" s="370"/>
      <c r="AZ352" s="370"/>
      <c r="BA352" s="370"/>
      <c r="BB352" s="370"/>
      <c r="BC352" s="370"/>
      <c r="BD352" s="370"/>
      <c r="BE352" s="370"/>
      <c r="BF352" s="370"/>
      <c r="BG352" s="370"/>
      <c r="BH352" s="370"/>
      <c r="BI352" s="370"/>
      <c r="BJ352" s="370"/>
      <c r="BK352" s="370"/>
      <c r="BL352" s="370"/>
      <c r="BM352" s="370"/>
      <c r="BN352" s="370"/>
      <c r="BO352" s="370"/>
      <c r="BP352" s="370"/>
    </row>
    <row r="353" spans="1:68" x14ac:dyDescent="0.2">
      <c r="A353" s="370"/>
      <c r="B353" s="370"/>
      <c r="C353" s="370"/>
      <c r="D353" s="370"/>
      <c r="E353" s="370"/>
      <c r="F353" s="370"/>
      <c r="G353" s="370"/>
      <c r="H353" s="370"/>
      <c r="I353" s="370"/>
      <c r="J353" s="370"/>
      <c r="K353" s="370"/>
      <c r="L353" s="370"/>
      <c r="M353" s="370"/>
      <c r="N353" s="370"/>
      <c r="O353" s="370"/>
      <c r="P353" s="370"/>
      <c r="Q353" s="370"/>
      <c r="R353" s="370"/>
      <c r="S353" s="370"/>
      <c r="T353" s="370"/>
      <c r="U353" s="370"/>
      <c r="V353" s="370"/>
      <c r="W353" s="370"/>
      <c r="X353" s="370"/>
      <c r="Y353" s="370"/>
      <c r="Z353" s="370"/>
      <c r="AA353" s="370"/>
      <c r="AB353" s="370"/>
      <c r="AC353" s="370"/>
      <c r="AD353" s="370"/>
      <c r="AE353" s="370"/>
      <c r="AF353" s="370"/>
      <c r="AG353" s="370"/>
      <c r="AH353" s="370"/>
      <c r="AI353" s="370"/>
      <c r="AJ353" s="370"/>
      <c r="AK353" s="370"/>
      <c r="AL353" s="370"/>
      <c r="AM353" s="370"/>
      <c r="AN353" s="370"/>
      <c r="AO353" s="370"/>
      <c r="AP353" s="370"/>
      <c r="AQ353" s="370"/>
      <c r="AR353" s="370"/>
      <c r="AS353" s="370"/>
      <c r="AT353" s="370"/>
      <c r="AU353" s="370"/>
      <c r="AV353" s="370"/>
      <c r="AW353" s="370"/>
      <c r="AX353" s="370"/>
      <c r="AY353" s="370"/>
      <c r="AZ353" s="370"/>
      <c r="BA353" s="370"/>
      <c r="BB353" s="370"/>
      <c r="BC353" s="370"/>
      <c r="BD353" s="370"/>
      <c r="BE353" s="370"/>
      <c r="BF353" s="370"/>
      <c r="BG353" s="370"/>
      <c r="BH353" s="370"/>
      <c r="BI353" s="370"/>
      <c r="BJ353" s="370"/>
      <c r="BK353" s="370"/>
      <c r="BL353" s="370"/>
      <c r="BM353" s="370"/>
      <c r="BN353" s="370"/>
      <c r="BO353" s="370"/>
      <c r="BP353" s="370"/>
    </row>
    <row r="354" spans="1:68" x14ac:dyDescent="0.2">
      <c r="A354" s="370"/>
      <c r="B354" s="370"/>
      <c r="C354" s="370"/>
      <c r="D354" s="370"/>
      <c r="E354" s="370"/>
      <c r="F354" s="370"/>
      <c r="G354" s="370"/>
      <c r="H354" s="370"/>
      <c r="I354" s="370"/>
      <c r="J354" s="370"/>
      <c r="K354" s="370"/>
      <c r="L354" s="370"/>
      <c r="M354" s="370"/>
      <c r="N354" s="370"/>
      <c r="O354" s="370"/>
      <c r="P354" s="370"/>
      <c r="Q354" s="370"/>
      <c r="R354" s="370"/>
      <c r="S354" s="370"/>
      <c r="T354" s="370"/>
      <c r="U354" s="370"/>
      <c r="V354" s="370"/>
      <c r="W354" s="370"/>
      <c r="X354" s="370"/>
      <c r="Y354" s="370"/>
      <c r="Z354" s="370"/>
      <c r="AA354" s="370"/>
      <c r="AB354" s="370"/>
      <c r="AC354" s="370"/>
      <c r="AD354" s="370"/>
      <c r="AE354" s="370"/>
      <c r="AF354" s="370"/>
      <c r="AG354" s="370"/>
      <c r="AH354" s="370"/>
      <c r="AI354" s="370"/>
      <c r="AJ354" s="370"/>
      <c r="AK354" s="370"/>
      <c r="AL354" s="370"/>
      <c r="AM354" s="370"/>
      <c r="AN354" s="370"/>
      <c r="AO354" s="370"/>
      <c r="AP354" s="370"/>
      <c r="AQ354" s="370"/>
      <c r="AR354" s="370"/>
      <c r="AS354" s="370"/>
      <c r="AT354" s="370"/>
      <c r="AU354" s="370"/>
      <c r="AV354" s="370"/>
      <c r="AW354" s="370"/>
      <c r="AX354" s="370"/>
      <c r="AY354" s="370"/>
      <c r="AZ354" s="370"/>
      <c r="BA354" s="370"/>
      <c r="BB354" s="370"/>
      <c r="BC354" s="370"/>
      <c r="BD354" s="370"/>
      <c r="BE354" s="370"/>
      <c r="BF354" s="370"/>
      <c r="BG354" s="370"/>
      <c r="BH354" s="370"/>
      <c r="BI354" s="370"/>
      <c r="BJ354" s="370"/>
      <c r="BK354" s="370"/>
      <c r="BL354" s="370"/>
      <c r="BM354" s="370"/>
      <c r="BN354" s="370"/>
      <c r="BO354" s="370"/>
      <c r="BP354" s="370"/>
    </row>
    <row r="355" spans="1:68" x14ac:dyDescent="0.2">
      <c r="A355" s="370"/>
      <c r="B355" s="370"/>
      <c r="C355" s="370"/>
      <c r="D355" s="370"/>
      <c r="E355" s="370"/>
      <c r="F355" s="370"/>
      <c r="G355" s="370"/>
      <c r="H355" s="370"/>
      <c r="I355" s="370"/>
      <c r="J355" s="370"/>
      <c r="K355" s="370"/>
      <c r="L355" s="370"/>
      <c r="M355" s="370"/>
      <c r="N355" s="370"/>
      <c r="O355" s="370"/>
      <c r="P355" s="370"/>
      <c r="Q355" s="370"/>
      <c r="R355" s="370"/>
      <c r="S355" s="370"/>
      <c r="T355" s="370"/>
      <c r="U355" s="370"/>
      <c r="V355" s="370"/>
      <c r="W355" s="370"/>
      <c r="X355" s="370"/>
      <c r="Y355" s="370"/>
      <c r="Z355" s="370"/>
      <c r="AA355" s="370"/>
      <c r="AB355" s="370"/>
      <c r="AC355" s="370"/>
      <c r="AD355" s="370"/>
      <c r="AE355" s="370"/>
      <c r="AF355" s="370"/>
      <c r="AG355" s="370"/>
      <c r="AH355" s="370"/>
      <c r="AI355" s="370"/>
      <c r="AJ355" s="370"/>
      <c r="AK355" s="370"/>
      <c r="AL355" s="370"/>
      <c r="AM355" s="370"/>
      <c r="AN355" s="370"/>
      <c r="AO355" s="370"/>
      <c r="AP355" s="370"/>
      <c r="AQ355" s="370"/>
      <c r="AR355" s="370"/>
      <c r="AS355" s="370"/>
      <c r="AT355" s="370"/>
      <c r="AU355" s="370"/>
      <c r="AV355" s="370"/>
      <c r="AW355" s="370"/>
      <c r="AX355" s="370"/>
      <c r="AY355" s="370"/>
      <c r="AZ355" s="370"/>
      <c r="BA355" s="370"/>
      <c r="BB355" s="370"/>
      <c r="BC355" s="370"/>
      <c r="BD355" s="370"/>
      <c r="BE355" s="370"/>
      <c r="BF355" s="370"/>
      <c r="BG355" s="370"/>
      <c r="BH355" s="370"/>
      <c r="BI355" s="370"/>
      <c r="BJ355" s="370"/>
      <c r="BK355" s="370"/>
      <c r="BL355" s="370"/>
      <c r="BM355" s="370"/>
      <c r="BN355" s="370"/>
      <c r="BO355" s="370"/>
      <c r="BP355" s="370"/>
    </row>
    <row r="356" spans="1:68" x14ac:dyDescent="0.2">
      <c r="A356" s="370"/>
      <c r="B356" s="370"/>
      <c r="C356" s="370"/>
      <c r="D356" s="370"/>
      <c r="E356" s="370"/>
      <c r="F356" s="370"/>
      <c r="G356" s="370"/>
      <c r="H356" s="370"/>
      <c r="I356" s="370"/>
      <c r="J356" s="370"/>
      <c r="K356" s="370"/>
      <c r="L356" s="370"/>
      <c r="M356" s="370"/>
      <c r="N356" s="370"/>
      <c r="O356" s="370"/>
      <c r="P356" s="370"/>
      <c r="Q356" s="370"/>
      <c r="R356" s="370"/>
      <c r="S356" s="370"/>
      <c r="T356" s="370"/>
      <c r="U356" s="370"/>
      <c r="V356" s="370"/>
      <c r="W356" s="370"/>
      <c r="X356" s="370"/>
      <c r="Y356" s="370"/>
      <c r="Z356" s="370"/>
      <c r="AA356" s="370"/>
      <c r="AB356" s="370"/>
      <c r="AC356" s="370"/>
      <c r="AD356" s="370"/>
      <c r="AE356" s="370"/>
      <c r="AF356" s="370"/>
      <c r="AG356" s="370"/>
      <c r="AH356" s="370"/>
      <c r="AI356" s="370"/>
      <c r="AJ356" s="370"/>
      <c r="AK356" s="370"/>
      <c r="AL356" s="370"/>
      <c r="AM356" s="370"/>
      <c r="AN356" s="370"/>
      <c r="AO356" s="370"/>
      <c r="AP356" s="370"/>
      <c r="AQ356" s="370"/>
      <c r="AR356" s="370"/>
      <c r="AS356" s="370"/>
      <c r="AT356" s="370"/>
      <c r="AU356" s="370"/>
      <c r="AV356" s="370"/>
      <c r="AW356" s="370"/>
      <c r="AX356" s="370"/>
      <c r="AY356" s="370"/>
      <c r="AZ356" s="370"/>
      <c r="BA356" s="370"/>
      <c r="BB356" s="370"/>
      <c r="BC356" s="370"/>
      <c r="BD356" s="370"/>
      <c r="BE356" s="370"/>
      <c r="BF356" s="370"/>
      <c r="BG356" s="370"/>
      <c r="BH356" s="370"/>
      <c r="BI356" s="370"/>
      <c r="BJ356" s="370"/>
      <c r="BK356" s="370"/>
      <c r="BL356" s="370"/>
      <c r="BM356" s="370"/>
      <c r="BN356" s="370"/>
      <c r="BO356" s="370"/>
      <c r="BP356" s="370"/>
    </row>
    <row r="357" spans="1:68" x14ac:dyDescent="0.2">
      <c r="A357" s="370"/>
      <c r="B357" s="370"/>
      <c r="C357" s="370"/>
      <c r="D357" s="370"/>
      <c r="E357" s="370"/>
      <c r="F357" s="370"/>
      <c r="G357" s="370"/>
      <c r="H357" s="370"/>
      <c r="I357" s="370"/>
      <c r="J357" s="370"/>
      <c r="K357" s="370"/>
      <c r="L357" s="370"/>
      <c r="M357" s="370"/>
      <c r="N357" s="370"/>
      <c r="O357" s="370"/>
      <c r="P357" s="370"/>
      <c r="Q357" s="370"/>
      <c r="R357" s="370"/>
      <c r="S357" s="370"/>
      <c r="T357" s="370"/>
      <c r="U357" s="370"/>
      <c r="V357" s="370"/>
      <c r="W357" s="370"/>
      <c r="X357" s="370"/>
      <c r="Y357" s="370"/>
      <c r="Z357" s="370"/>
      <c r="AA357" s="370"/>
      <c r="AB357" s="370"/>
      <c r="AC357" s="370"/>
      <c r="AD357" s="370"/>
      <c r="AE357" s="370"/>
      <c r="AF357" s="370"/>
      <c r="AG357" s="370"/>
      <c r="AH357" s="370"/>
      <c r="AI357" s="370"/>
      <c r="AJ357" s="370"/>
      <c r="AK357" s="370"/>
      <c r="AL357" s="370"/>
      <c r="AM357" s="370"/>
      <c r="AN357" s="370"/>
      <c r="AO357" s="370"/>
      <c r="AP357" s="370"/>
      <c r="AQ357" s="370"/>
      <c r="AR357" s="370"/>
      <c r="AS357" s="370"/>
      <c r="AT357" s="370"/>
      <c r="AU357" s="370"/>
      <c r="AV357" s="370"/>
      <c r="AW357" s="370"/>
      <c r="AX357" s="370"/>
      <c r="AY357" s="370"/>
      <c r="AZ357" s="370"/>
      <c r="BA357" s="370"/>
      <c r="BB357" s="370"/>
      <c r="BC357" s="370"/>
      <c r="BD357" s="370"/>
      <c r="BE357" s="370"/>
      <c r="BF357" s="370"/>
      <c r="BG357" s="370"/>
      <c r="BH357" s="370"/>
      <c r="BI357" s="370"/>
      <c r="BJ357" s="370"/>
      <c r="BK357" s="370"/>
      <c r="BL357" s="370"/>
      <c r="BM357" s="370"/>
      <c r="BN357" s="370"/>
      <c r="BO357" s="370"/>
      <c r="BP357" s="370"/>
    </row>
    <row r="358" spans="1:68" x14ac:dyDescent="0.2">
      <c r="A358" s="370"/>
      <c r="B358" s="370"/>
      <c r="C358" s="370"/>
      <c r="D358" s="370"/>
      <c r="E358" s="370"/>
      <c r="F358" s="370"/>
      <c r="G358" s="370"/>
      <c r="H358" s="370"/>
      <c r="I358" s="370"/>
      <c r="J358" s="370"/>
      <c r="K358" s="370"/>
      <c r="L358" s="370"/>
      <c r="M358" s="370"/>
      <c r="N358" s="370"/>
      <c r="O358" s="370"/>
      <c r="P358" s="370"/>
      <c r="Q358" s="370"/>
      <c r="R358" s="370"/>
      <c r="S358" s="370"/>
      <c r="T358" s="370"/>
      <c r="U358" s="370"/>
      <c r="V358" s="370"/>
      <c r="W358" s="370"/>
      <c r="X358" s="370"/>
      <c r="Y358" s="370"/>
      <c r="Z358" s="370"/>
      <c r="AA358" s="370"/>
      <c r="AB358" s="370"/>
      <c r="AC358" s="370"/>
      <c r="AD358" s="370"/>
      <c r="AE358" s="370"/>
      <c r="AF358" s="370"/>
      <c r="AG358" s="370"/>
      <c r="AH358" s="370"/>
      <c r="AI358" s="370"/>
      <c r="AJ358" s="370"/>
      <c r="AK358" s="370"/>
      <c r="AL358" s="370"/>
      <c r="AM358" s="370"/>
      <c r="AN358" s="370"/>
      <c r="AO358" s="370"/>
      <c r="AP358" s="370"/>
      <c r="AQ358" s="370"/>
      <c r="AR358" s="370"/>
      <c r="AS358" s="370"/>
      <c r="AT358" s="370"/>
      <c r="AU358" s="370"/>
      <c r="AV358" s="370"/>
      <c r="AW358" s="370"/>
      <c r="AX358" s="370"/>
      <c r="AY358" s="370"/>
      <c r="AZ358" s="370"/>
      <c r="BA358" s="370"/>
      <c r="BB358" s="370"/>
      <c r="BC358" s="370"/>
      <c r="BD358" s="370"/>
      <c r="BE358" s="370"/>
      <c r="BF358" s="370"/>
      <c r="BG358" s="370"/>
      <c r="BH358" s="370"/>
      <c r="BI358" s="370"/>
      <c r="BJ358" s="370"/>
      <c r="BK358" s="370"/>
      <c r="BL358" s="370"/>
      <c r="BM358" s="370"/>
      <c r="BN358" s="370"/>
      <c r="BO358" s="370"/>
      <c r="BP358" s="370"/>
    </row>
    <row r="359" spans="1:68" x14ac:dyDescent="0.2">
      <c r="A359" s="370"/>
      <c r="B359" s="370"/>
      <c r="C359" s="370"/>
      <c r="D359" s="370"/>
      <c r="E359" s="370"/>
      <c r="F359" s="370"/>
      <c r="G359" s="370"/>
      <c r="H359" s="370"/>
      <c r="I359" s="370"/>
      <c r="J359" s="370"/>
      <c r="K359" s="370"/>
      <c r="L359" s="370"/>
      <c r="M359" s="370"/>
      <c r="N359" s="370"/>
      <c r="O359" s="370"/>
      <c r="P359" s="370"/>
      <c r="Q359" s="370"/>
      <c r="R359" s="370"/>
      <c r="S359" s="370"/>
      <c r="T359" s="370"/>
      <c r="U359" s="370"/>
      <c r="V359" s="370"/>
      <c r="W359" s="370"/>
      <c r="X359" s="370"/>
      <c r="Y359" s="370"/>
      <c r="Z359" s="370"/>
      <c r="AA359" s="370"/>
      <c r="AB359" s="370"/>
      <c r="AC359" s="370"/>
      <c r="AD359" s="370"/>
      <c r="AE359" s="370"/>
      <c r="AF359" s="370"/>
      <c r="AG359" s="370"/>
      <c r="AH359" s="370"/>
      <c r="AI359" s="370"/>
      <c r="AJ359" s="370"/>
      <c r="AK359" s="370"/>
      <c r="AL359" s="370"/>
      <c r="AM359" s="370"/>
      <c r="AN359" s="370"/>
      <c r="AO359" s="370"/>
      <c r="AP359" s="370"/>
      <c r="AQ359" s="370"/>
      <c r="AR359" s="370"/>
      <c r="AS359" s="370"/>
      <c r="AT359" s="370"/>
      <c r="AU359" s="370"/>
      <c r="AV359" s="370"/>
      <c r="AW359" s="370"/>
      <c r="AX359" s="370"/>
      <c r="AY359" s="370"/>
      <c r="AZ359" s="370"/>
      <c r="BA359" s="370"/>
      <c r="BB359" s="370"/>
      <c r="BC359" s="370"/>
      <c r="BD359" s="370"/>
      <c r="BE359" s="370"/>
      <c r="BF359" s="370"/>
      <c r="BG359" s="370"/>
      <c r="BH359" s="370"/>
      <c r="BI359" s="370"/>
      <c r="BJ359" s="370"/>
      <c r="BK359" s="370"/>
      <c r="BL359" s="370"/>
      <c r="BM359" s="370"/>
      <c r="BN359" s="370"/>
      <c r="BO359" s="370"/>
      <c r="BP359" s="370"/>
    </row>
    <row r="360" spans="1:68" x14ac:dyDescent="0.2">
      <c r="A360" s="370"/>
      <c r="B360" s="370"/>
      <c r="C360" s="370"/>
      <c r="D360" s="370"/>
      <c r="E360" s="370"/>
      <c r="F360" s="370"/>
      <c r="G360" s="370"/>
      <c r="H360" s="370"/>
      <c r="I360" s="370"/>
      <c r="J360" s="370"/>
      <c r="K360" s="370"/>
      <c r="L360" s="370"/>
      <c r="M360" s="370"/>
      <c r="N360" s="370"/>
      <c r="O360" s="370"/>
      <c r="P360" s="370"/>
      <c r="Q360" s="370"/>
      <c r="R360" s="370"/>
      <c r="S360" s="370"/>
      <c r="T360" s="370"/>
      <c r="U360" s="370"/>
      <c r="V360" s="370"/>
      <c r="W360" s="370"/>
      <c r="X360" s="370"/>
      <c r="Y360" s="370"/>
      <c r="Z360" s="370"/>
      <c r="AA360" s="370"/>
      <c r="AB360" s="370"/>
      <c r="AC360" s="370"/>
      <c r="AD360" s="370"/>
      <c r="AE360" s="370"/>
      <c r="AF360" s="370"/>
      <c r="AG360" s="370"/>
      <c r="AH360" s="370"/>
      <c r="AI360" s="370"/>
      <c r="AJ360" s="370"/>
      <c r="AK360" s="370"/>
      <c r="AL360" s="370"/>
      <c r="AM360" s="370"/>
      <c r="AN360" s="370"/>
      <c r="AO360" s="370"/>
      <c r="AP360" s="370"/>
      <c r="AQ360" s="370"/>
      <c r="AR360" s="370"/>
      <c r="AS360" s="370"/>
      <c r="AT360" s="370"/>
      <c r="AU360" s="370"/>
      <c r="AV360" s="370"/>
      <c r="AW360" s="370"/>
      <c r="AX360" s="370"/>
      <c r="AY360" s="370"/>
      <c r="AZ360" s="370"/>
      <c r="BA360" s="370"/>
      <c r="BB360" s="370"/>
      <c r="BC360" s="370"/>
      <c r="BD360" s="370"/>
      <c r="BE360" s="370"/>
      <c r="BF360" s="370"/>
      <c r="BG360" s="370"/>
      <c r="BH360" s="370"/>
      <c r="BI360" s="370"/>
      <c r="BJ360" s="370"/>
      <c r="BK360" s="370"/>
      <c r="BL360" s="370"/>
      <c r="BM360" s="370"/>
      <c r="BN360" s="370"/>
      <c r="BO360" s="370"/>
      <c r="BP360" s="370"/>
    </row>
    <row r="361" spans="1:68" x14ac:dyDescent="0.2">
      <c r="A361" s="370"/>
      <c r="B361" s="370"/>
      <c r="C361" s="370"/>
      <c r="D361" s="370"/>
      <c r="E361" s="370"/>
      <c r="F361" s="370"/>
      <c r="G361" s="370"/>
      <c r="H361" s="370"/>
      <c r="I361" s="370"/>
      <c r="J361" s="370"/>
      <c r="K361" s="370"/>
      <c r="L361" s="370"/>
      <c r="M361" s="370"/>
      <c r="N361" s="370"/>
      <c r="O361" s="370"/>
      <c r="P361" s="370"/>
      <c r="Q361" s="370"/>
      <c r="R361" s="370"/>
      <c r="S361" s="370"/>
      <c r="T361" s="370"/>
      <c r="U361" s="370"/>
      <c r="V361" s="370"/>
      <c r="W361" s="370"/>
      <c r="X361" s="370"/>
      <c r="Y361" s="370"/>
      <c r="Z361" s="370"/>
      <c r="AA361" s="370"/>
      <c r="AB361" s="370"/>
      <c r="AC361" s="370"/>
      <c r="AD361" s="370"/>
      <c r="AE361" s="370"/>
      <c r="AF361" s="370"/>
      <c r="AG361" s="370"/>
      <c r="AH361" s="370"/>
      <c r="AI361" s="370"/>
      <c r="AJ361" s="370"/>
      <c r="AK361" s="370"/>
      <c r="AL361" s="370"/>
      <c r="AM361" s="370"/>
      <c r="AN361" s="370"/>
      <c r="AO361" s="370"/>
      <c r="AP361" s="370"/>
      <c r="AQ361" s="370"/>
      <c r="AR361" s="370"/>
      <c r="AS361" s="370"/>
      <c r="AT361" s="370"/>
      <c r="AU361" s="370"/>
      <c r="AV361" s="370"/>
      <c r="AW361" s="370"/>
      <c r="AX361" s="370"/>
      <c r="AY361" s="370"/>
      <c r="AZ361" s="370"/>
      <c r="BA361" s="370"/>
      <c r="BB361" s="370"/>
      <c r="BC361" s="370"/>
      <c r="BD361" s="370"/>
      <c r="BE361" s="370"/>
      <c r="BF361" s="370"/>
      <c r="BG361" s="370"/>
      <c r="BH361" s="370"/>
      <c r="BI361" s="370"/>
      <c r="BJ361" s="370"/>
      <c r="BK361" s="370"/>
      <c r="BL361" s="370"/>
      <c r="BM361" s="370"/>
      <c r="BN361" s="370"/>
      <c r="BO361" s="370"/>
      <c r="BP361" s="370"/>
    </row>
    <row r="362" spans="1:68" x14ac:dyDescent="0.2">
      <c r="A362" s="370"/>
      <c r="B362" s="370"/>
      <c r="C362" s="370"/>
      <c r="D362" s="370"/>
      <c r="E362" s="370"/>
      <c r="F362" s="370"/>
      <c r="G362" s="370"/>
      <c r="H362" s="370"/>
      <c r="I362" s="370"/>
      <c r="J362" s="370"/>
      <c r="K362" s="370"/>
      <c r="L362" s="370"/>
      <c r="M362" s="370"/>
      <c r="N362" s="370"/>
      <c r="O362" s="370"/>
      <c r="P362" s="370"/>
      <c r="Q362" s="370"/>
      <c r="R362" s="370"/>
      <c r="S362" s="370"/>
      <c r="T362" s="370"/>
      <c r="U362" s="370"/>
      <c r="V362" s="370"/>
      <c r="W362" s="370"/>
      <c r="X362" s="370"/>
      <c r="Y362" s="370"/>
      <c r="Z362" s="370"/>
      <c r="AA362" s="370"/>
      <c r="AB362" s="370"/>
      <c r="AC362" s="370"/>
      <c r="AD362" s="370"/>
      <c r="AE362" s="370"/>
      <c r="AF362" s="370"/>
      <c r="AG362" s="370"/>
      <c r="AH362" s="370"/>
      <c r="AI362" s="370"/>
      <c r="AJ362" s="370"/>
      <c r="AK362" s="370"/>
      <c r="AL362" s="370"/>
      <c r="AM362" s="370"/>
      <c r="AN362" s="370"/>
      <c r="AO362" s="370"/>
      <c r="AP362" s="370"/>
      <c r="AQ362" s="370"/>
      <c r="AR362" s="370"/>
      <c r="AS362" s="370"/>
      <c r="AT362" s="370"/>
      <c r="AU362" s="370"/>
      <c r="AV362" s="370"/>
      <c r="AW362" s="370"/>
      <c r="AX362" s="370"/>
      <c r="AY362" s="370"/>
      <c r="AZ362" s="370"/>
      <c r="BA362" s="370"/>
      <c r="BB362" s="370"/>
      <c r="BC362" s="370"/>
      <c r="BD362" s="370"/>
      <c r="BE362" s="370"/>
      <c r="BF362" s="370"/>
      <c r="BG362" s="370"/>
      <c r="BH362" s="370"/>
      <c r="BI362" s="370"/>
      <c r="BJ362" s="370"/>
      <c r="BK362" s="370"/>
      <c r="BL362" s="370"/>
      <c r="BM362" s="370"/>
      <c r="BN362" s="370"/>
      <c r="BO362" s="370"/>
      <c r="BP362" s="370"/>
    </row>
    <row r="363" spans="1:68" x14ac:dyDescent="0.2">
      <c r="A363" s="370"/>
      <c r="B363" s="370"/>
      <c r="C363" s="370"/>
      <c r="D363" s="370"/>
      <c r="E363" s="370"/>
      <c r="F363" s="370"/>
      <c r="G363" s="370"/>
      <c r="H363" s="370"/>
      <c r="I363" s="370"/>
      <c r="J363" s="370"/>
      <c r="K363" s="370"/>
      <c r="L363" s="370"/>
      <c r="M363" s="370"/>
      <c r="N363" s="370"/>
      <c r="O363" s="370"/>
      <c r="P363" s="370"/>
      <c r="Q363" s="370"/>
      <c r="R363" s="370"/>
      <c r="S363" s="370"/>
      <c r="T363" s="370"/>
      <c r="U363" s="370"/>
      <c r="V363" s="370"/>
      <c r="W363" s="370"/>
      <c r="X363" s="370"/>
      <c r="Y363" s="370"/>
      <c r="Z363" s="370"/>
      <c r="AA363" s="370"/>
      <c r="AB363" s="370"/>
      <c r="AC363" s="370"/>
      <c r="AD363" s="370"/>
      <c r="AE363" s="370"/>
      <c r="AF363" s="370"/>
      <c r="AG363" s="370"/>
      <c r="AH363" s="370"/>
      <c r="AI363" s="370"/>
      <c r="AJ363" s="370"/>
      <c r="AK363" s="370"/>
      <c r="AL363" s="370"/>
      <c r="AM363" s="370"/>
      <c r="AN363" s="370"/>
      <c r="AO363" s="370"/>
      <c r="AP363" s="370"/>
      <c r="AQ363" s="370"/>
      <c r="AR363" s="370"/>
      <c r="AS363" s="370"/>
      <c r="AT363" s="370"/>
      <c r="AU363" s="370"/>
      <c r="AV363" s="370"/>
      <c r="AW363" s="370"/>
      <c r="AX363" s="370"/>
      <c r="AY363" s="370"/>
      <c r="AZ363" s="370"/>
      <c r="BA363" s="370"/>
      <c r="BB363" s="370"/>
      <c r="BC363" s="370"/>
      <c r="BD363" s="370"/>
      <c r="BE363" s="370"/>
      <c r="BF363" s="370"/>
      <c r="BG363" s="370"/>
      <c r="BH363" s="370"/>
      <c r="BI363" s="370"/>
      <c r="BJ363" s="370"/>
      <c r="BK363" s="370"/>
      <c r="BL363" s="370"/>
      <c r="BM363" s="370"/>
      <c r="BN363" s="370"/>
      <c r="BO363" s="370"/>
      <c r="BP363" s="370"/>
    </row>
    <row r="364" spans="1:68" x14ac:dyDescent="0.2">
      <c r="A364" s="370"/>
      <c r="B364" s="370"/>
      <c r="C364" s="370"/>
      <c r="D364" s="370"/>
      <c r="E364" s="370"/>
      <c r="F364" s="370"/>
      <c r="G364" s="370"/>
      <c r="H364" s="370"/>
      <c r="I364" s="370"/>
      <c r="J364" s="370"/>
      <c r="K364" s="370"/>
      <c r="L364" s="370"/>
      <c r="M364" s="370"/>
      <c r="N364" s="370"/>
      <c r="O364" s="370"/>
      <c r="P364" s="370"/>
      <c r="Q364" s="370"/>
      <c r="R364" s="370"/>
      <c r="S364" s="370"/>
      <c r="T364" s="370"/>
      <c r="U364" s="370"/>
      <c r="V364" s="370"/>
      <c r="W364" s="370"/>
      <c r="X364" s="370"/>
      <c r="Y364" s="370"/>
      <c r="Z364" s="370"/>
      <c r="AA364" s="370"/>
      <c r="AB364" s="370"/>
      <c r="AC364" s="370"/>
      <c r="AD364" s="370"/>
      <c r="AE364" s="370"/>
      <c r="AF364" s="370"/>
      <c r="AG364" s="370"/>
      <c r="AH364" s="370"/>
      <c r="AI364" s="370"/>
      <c r="AJ364" s="370"/>
      <c r="AK364" s="370"/>
      <c r="AL364" s="370"/>
      <c r="AM364" s="370"/>
      <c r="AN364" s="370"/>
      <c r="AO364" s="370"/>
      <c r="AP364" s="370"/>
      <c r="AQ364" s="370"/>
      <c r="AR364" s="370"/>
      <c r="AS364" s="370"/>
      <c r="AT364" s="370"/>
      <c r="AU364" s="370"/>
      <c r="AV364" s="370"/>
      <c r="AW364" s="370"/>
      <c r="AX364" s="370"/>
      <c r="AY364" s="370"/>
      <c r="AZ364" s="370"/>
      <c r="BA364" s="370"/>
      <c r="BB364" s="370"/>
      <c r="BC364" s="370"/>
      <c r="BD364" s="370"/>
      <c r="BE364" s="370"/>
      <c r="BF364" s="370"/>
      <c r="BG364" s="370"/>
      <c r="BH364" s="370"/>
      <c r="BI364" s="370"/>
      <c r="BJ364" s="370"/>
      <c r="BK364" s="370"/>
      <c r="BL364" s="370"/>
      <c r="BM364" s="370"/>
      <c r="BN364" s="370"/>
      <c r="BO364" s="370"/>
      <c r="BP364" s="370"/>
    </row>
    <row r="365" spans="1:68" x14ac:dyDescent="0.2">
      <c r="A365" s="370"/>
      <c r="B365" s="370"/>
      <c r="C365" s="370"/>
      <c r="D365" s="370"/>
      <c r="E365" s="370"/>
      <c r="F365" s="370"/>
      <c r="G365" s="370"/>
      <c r="H365" s="370"/>
      <c r="I365" s="370"/>
      <c r="J365" s="370"/>
      <c r="K365" s="370"/>
      <c r="L365" s="370"/>
      <c r="M365" s="370"/>
      <c r="N365" s="370"/>
      <c r="O365" s="370"/>
      <c r="P365" s="370"/>
      <c r="Q365" s="370"/>
      <c r="R365" s="370"/>
      <c r="S365" s="370"/>
      <c r="T365" s="370"/>
      <c r="U365" s="370"/>
      <c r="V365" s="370"/>
      <c r="W365" s="370"/>
      <c r="X365" s="370"/>
      <c r="Y365" s="370"/>
      <c r="Z365" s="370"/>
      <c r="AA365" s="370"/>
      <c r="AB365" s="370"/>
      <c r="AC365" s="370"/>
      <c r="AD365" s="370"/>
      <c r="AE365" s="370"/>
      <c r="AF365" s="370"/>
      <c r="AG365" s="370"/>
      <c r="AH365" s="370"/>
      <c r="AI365" s="370"/>
      <c r="AJ365" s="370"/>
      <c r="AK365" s="370"/>
      <c r="AL365" s="370"/>
      <c r="AM365" s="370"/>
      <c r="AN365" s="370"/>
      <c r="AO365" s="370"/>
      <c r="AP365" s="370"/>
      <c r="AQ365" s="370"/>
      <c r="AR365" s="370"/>
      <c r="AS365" s="370"/>
      <c r="AT365" s="370"/>
      <c r="AU365" s="370"/>
      <c r="AV365" s="370"/>
      <c r="AW365" s="370"/>
      <c r="AX365" s="370"/>
      <c r="AY365" s="370"/>
      <c r="AZ365" s="370"/>
      <c r="BA365" s="370"/>
      <c r="BB365" s="370"/>
      <c r="BC365" s="370"/>
      <c r="BD365" s="370"/>
      <c r="BE365" s="370"/>
      <c r="BF365" s="370"/>
      <c r="BG365" s="370"/>
      <c r="BH365" s="370"/>
      <c r="BI365" s="370"/>
      <c r="BJ365" s="370"/>
      <c r="BK365" s="370"/>
      <c r="BL365" s="370"/>
      <c r="BM365" s="370"/>
      <c r="BN365" s="370"/>
      <c r="BO365" s="370"/>
      <c r="BP365" s="370"/>
    </row>
    <row r="366" spans="1:68" x14ac:dyDescent="0.2">
      <c r="A366" s="370"/>
      <c r="B366" s="370"/>
      <c r="C366" s="370"/>
      <c r="D366" s="370"/>
      <c r="E366" s="370"/>
      <c r="F366" s="370"/>
      <c r="G366" s="370"/>
      <c r="H366" s="370"/>
      <c r="I366" s="370"/>
      <c r="J366" s="370"/>
      <c r="K366" s="370"/>
      <c r="L366" s="370"/>
      <c r="M366" s="370"/>
      <c r="N366" s="370"/>
      <c r="O366" s="370"/>
      <c r="P366" s="370"/>
      <c r="Q366" s="370"/>
      <c r="R366" s="370"/>
      <c r="S366" s="370"/>
      <c r="T366" s="370"/>
      <c r="U366" s="370"/>
      <c r="V366" s="370"/>
      <c r="W366" s="370"/>
      <c r="X366" s="370"/>
      <c r="Y366" s="370"/>
      <c r="Z366" s="370"/>
      <c r="AA366" s="370"/>
      <c r="AB366" s="370"/>
      <c r="AC366" s="370"/>
      <c r="AD366" s="370"/>
      <c r="AE366" s="370"/>
      <c r="AF366" s="370"/>
      <c r="AG366" s="370"/>
      <c r="AH366" s="370"/>
      <c r="AI366" s="370"/>
      <c r="AJ366" s="370"/>
      <c r="AK366" s="370"/>
      <c r="AL366" s="370"/>
      <c r="AM366" s="370"/>
      <c r="AN366" s="370"/>
      <c r="AO366" s="370"/>
      <c r="AP366" s="370"/>
      <c r="AQ366" s="370"/>
      <c r="AR366" s="370"/>
      <c r="AS366" s="370"/>
      <c r="AT366" s="370"/>
      <c r="AU366" s="370"/>
      <c r="AV366" s="370"/>
      <c r="AW366" s="370"/>
      <c r="AX366" s="370"/>
      <c r="AY366" s="370"/>
      <c r="AZ366" s="370"/>
      <c r="BA366" s="370"/>
      <c r="BB366" s="370"/>
      <c r="BC366" s="370"/>
      <c r="BD366" s="370"/>
      <c r="BE366" s="370"/>
      <c r="BF366" s="370"/>
      <c r="BG366" s="370"/>
      <c r="BH366" s="370"/>
      <c r="BI366" s="370"/>
      <c r="BJ366" s="370"/>
      <c r="BK366" s="370"/>
      <c r="BL366" s="370"/>
      <c r="BM366" s="370"/>
      <c r="BN366" s="370"/>
      <c r="BO366" s="370"/>
      <c r="BP366" s="370"/>
    </row>
    <row r="367" spans="1:68" x14ac:dyDescent="0.2">
      <c r="A367" s="370"/>
      <c r="B367" s="370"/>
      <c r="C367" s="370"/>
      <c r="D367" s="370"/>
      <c r="E367" s="370"/>
      <c r="F367" s="370"/>
      <c r="G367" s="370"/>
      <c r="H367" s="370"/>
      <c r="I367" s="370"/>
      <c r="J367" s="370"/>
      <c r="K367" s="370"/>
      <c r="L367" s="370"/>
      <c r="M367" s="370"/>
      <c r="N367" s="370"/>
      <c r="O367" s="370"/>
      <c r="P367" s="370"/>
      <c r="Q367" s="370"/>
      <c r="R367" s="370"/>
      <c r="S367" s="370"/>
      <c r="T367" s="370"/>
      <c r="U367" s="370"/>
      <c r="V367" s="370"/>
      <c r="W367" s="370"/>
      <c r="X367" s="370"/>
      <c r="Y367" s="370"/>
      <c r="Z367" s="370"/>
      <c r="AA367" s="370"/>
      <c r="AB367" s="370"/>
      <c r="AC367" s="370"/>
      <c r="AD367" s="370"/>
      <c r="AE367" s="370"/>
      <c r="AF367" s="370"/>
      <c r="AG367" s="370"/>
      <c r="AH367" s="370"/>
      <c r="AI367" s="370"/>
      <c r="AJ367" s="370"/>
      <c r="AK367" s="370"/>
      <c r="AL367" s="370"/>
      <c r="AM367" s="370"/>
      <c r="AN367" s="370"/>
      <c r="AO367" s="370"/>
      <c r="AP367" s="370"/>
      <c r="AQ367" s="370"/>
      <c r="AR367" s="370"/>
      <c r="AS367" s="370"/>
      <c r="AT367" s="370"/>
      <c r="AU367" s="370"/>
      <c r="AV367" s="370"/>
      <c r="AW367" s="370"/>
      <c r="AX367" s="370"/>
      <c r="AY367" s="370"/>
      <c r="AZ367" s="370"/>
      <c r="BA367" s="370"/>
      <c r="BB367" s="370"/>
      <c r="BC367" s="370"/>
      <c r="BD367" s="370"/>
      <c r="BE367" s="370"/>
      <c r="BF367" s="370"/>
      <c r="BG367" s="370"/>
      <c r="BH367" s="370"/>
      <c r="BI367" s="370"/>
      <c r="BJ367" s="370"/>
      <c r="BK367" s="370"/>
      <c r="BL367" s="370"/>
      <c r="BM367" s="370"/>
      <c r="BN367" s="370"/>
      <c r="BO367" s="370"/>
      <c r="BP367" s="370"/>
    </row>
    <row r="368" spans="1:68" x14ac:dyDescent="0.2">
      <c r="A368" s="370"/>
      <c r="B368" s="370"/>
      <c r="C368" s="370"/>
      <c r="D368" s="370"/>
      <c r="E368" s="370"/>
      <c r="F368" s="370"/>
      <c r="G368" s="370"/>
      <c r="H368" s="370"/>
      <c r="I368" s="370"/>
      <c r="J368" s="370"/>
      <c r="K368" s="370"/>
      <c r="L368" s="370"/>
      <c r="M368" s="370"/>
      <c r="N368" s="370"/>
      <c r="O368" s="370"/>
      <c r="P368" s="370"/>
      <c r="Q368" s="370"/>
      <c r="R368" s="370"/>
      <c r="S368" s="370"/>
      <c r="T368" s="370"/>
      <c r="U368" s="370"/>
      <c r="V368" s="370"/>
      <c r="W368" s="370"/>
      <c r="X368" s="370"/>
      <c r="Y368" s="370"/>
      <c r="Z368" s="370"/>
      <c r="AA368" s="370"/>
      <c r="AB368" s="370"/>
      <c r="AC368" s="370"/>
      <c r="AD368" s="370"/>
      <c r="AE368" s="370"/>
      <c r="AF368" s="370"/>
      <c r="AG368" s="370"/>
      <c r="AH368" s="370"/>
      <c r="AI368" s="370"/>
      <c r="AJ368" s="370"/>
      <c r="AK368" s="370"/>
      <c r="AL368" s="370"/>
      <c r="AM368" s="370"/>
      <c r="AN368" s="370"/>
      <c r="AO368" s="370"/>
      <c r="AP368" s="370"/>
      <c r="AQ368" s="370"/>
      <c r="AR368" s="370"/>
      <c r="AS368" s="370"/>
      <c r="AT368" s="370"/>
      <c r="AU368" s="370"/>
      <c r="AV368" s="370"/>
      <c r="AW368" s="370"/>
      <c r="AX368" s="370"/>
      <c r="AY368" s="370"/>
      <c r="AZ368" s="370"/>
      <c r="BA368" s="370"/>
      <c r="BB368" s="370"/>
      <c r="BC368" s="370"/>
      <c r="BD368" s="370"/>
      <c r="BE368" s="370"/>
      <c r="BF368" s="370"/>
      <c r="BG368" s="370"/>
      <c r="BH368" s="370"/>
      <c r="BI368" s="370"/>
      <c r="BJ368" s="370"/>
      <c r="BK368" s="370"/>
      <c r="BL368" s="370"/>
      <c r="BM368" s="370"/>
      <c r="BN368" s="370"/>
      <c r="BO368" s="370"/>
      <c r="BP368" s="370"/>
    </row>
    <row r="369" spans="1:68" x14ac:dyDescent="0.2">
      <c r="A369" s="370"/>
      <c r="B369" s="370"/>
      <c r="C369" s="370"/>
      <c r="D369" s="370"/>
      <c r="E369" s="370"/>
      <c r="F369" s="370"/>
      <c r="G369" s="370"/>
      <c r="H369" s="370"/>
      <c r="I369" s="370"/>
      <c r="J369" s="370"/>
      <c r="K369" s="370"/>
      <c r="L369" s="370"/>
      <c r="M369" s="370"/>
      <c r="N369" s="370"/>
      <c r="O369" s="370"/>
      <c r="P369" s="370"/>
      <c r="Q369" s="370"/>
      <c r="R369" s="370"/>
      <c r="S369" s="370"/>
      <c r="T369" s="370"/>
      <c r="U369" s="370"/>
      <c r="V369" s="370"/>
      <c r="W369" s="370"/>
      <c r="X369" s="370"/>
      <c r="Y369" s="370"/>
      <c r="Z369" s="370"/>
      <c r="AA369" s="370"/>
      <c r="AB369" s="370"/>
      <c r="AC369" s="370"/>
      <c r="AD369" s="370"/>
      <c r="AE369" s="370"/>
      <c r="AF369" s="370"/>
      <c r="AG369" s="370"/>
      <c r="AH369" s="370"/>
      <c r="AI369" s="370"/>
      <c r="AJ369" s="370"/>
      <c r="AK369" s="370"/>
      <c r="AL369" s="370"/>
      <c r="AM369" s="370"/>
      <c r="AN369" s="370"/>
      <c r="AO369" s="370"/>
      <c r="AP369" s="370"/>
      <c r="AQ369" s="370"/>
      <c r="AR369" s="370"/>
      <c r="AS369" s="370"/>
      <c r="AT369" s="370"/>
      <c r="AU369" s="370"/>
      <c r="AV369" s="370"/>
      <c r="AW369" s="370"/>
      <c r="AX369" s="370"/>
      <c r="AY369" s="370"/>
      <c r="AZ369" s="370"/>
      <c r="BA369" s="370"/>
      <c r="BB369" s="370"/>
      <c r="BC369" s="370"/>
      <c r="BD369" s="370"/>
      <c r="BE369" s="370"/>
      <c r="BF369" s="370"/>
      <c r="BG369" s="370"/>
      <c r="BH369" s="370"/>
      <c r="BI369" s="370"/>
      <c r="BJ369" s="370"/>
      <c r="BK369" s="370"/>
      <c r="BL369" s="370"/>
      <c r="BM369" s="370"/>
      <c r="BN369" s="370"/>
      <c r="BO369" s="370"/>
      <c r="BP369" s="370"/>
    </row>
    <row r="370" spans="1:68" x14ac:dyDescent="0.2">
      <c r="A370" s="370"/>
      <c r="B370" s="370"/>
      <c r="C370" s="370"/>
      <c r="D370" s="370"/>
      <c r="E370" s="370"/>
      <c r="F370" s="370"/>
      <c r="G370" s="370"/>
      <c r="H370" s="370"/>
      <c r="I370" s="370"/>
      <c r="J370" s="370"/>
      <c r="K370" s="370"/>
      <c r="L370" s="370"/>
      <c r="M370" s="370"/>
      <c r="N370" s="370"/>
      <c r="O370" s="370"/>
      <c r="P370" s="370"/>
      <c r="Q370" s="370"/>
      <c r="R370" s="370"/>
      <c r="S370" s="370"/>
      <c r="T370" s="370"/>
      <c r="U370" s="370"/>
      <c r="V370" s="370"/>
      <c r="W370" s="370"/>
      <c r="X370" s="370"/>
      <c r="Y370" s="370"/>
      <c r="Z370" s="370"/>
      <c r="AA370" s="370"/>
      <c r="AB370" s="370"/>
      <c r="AC370" s="370"/>
      <c r="AD370" s="370"/>
      <c r="AE370" s="370"/>
      <c r="AF370" s="370"/>
      <c r="AG370" s="370"/>
      <c r="AH370" s="370"/>
      <c r="AI370" s="370"/>
      <c r="AJ370" s="370"/>
      <c r="AK370" s="370"/>
      <c r="AL370" s="370"/>
      <c r="AM370" s="370"/>
      <c r="AN370" s="370"/>
      <c r="AO370" s="370"/>
      <c r="AP370" s="370"/>
      <c r="AQ370" s="370"/>
      <c r="AR370" s="370"/>
      <c r="AS370" s="370"/>
      <c r="AT370" s="370"/>
      <c r="AU370" s="370"/>
      <c r="AV370" s="370"/>
      <c r="AW370" s="370"/>
      <c r="AX370" s="370"/>
      <c r="AY370" s="370"/>
      <c r="AZ370" s="370"/>
      <c r="BA370" s="370"/>
      <c r="BB370" s="370"/>
      <c r="BC370" s="370"/>
      <c r="BD370" s="370"/>
      <c r="BE370" s="370"/>
      <c r="BF370" s="370"/>
      <c r="BG370" s="370"/>
      <c r="BH370" s="370"/>
      <c r="BI370" s="370"/>
      <c r="BJ370" s="370"/>
      <c r="BK370" s="370"/>
      <c r="BL370" s="370"/>
      <c r="BM370" s="370"/>
      <c r="BN370" s="370"/>
      <c r="BO370" s="370"/>
      <c r="BP370" s="370"/>
    </row>
    <row r="371" spans="1:68" x14ac:dyDescent="0.2">
      <c r="A371" s="370"/>
      <c r="B371" s="370"/>
      <c r="C371" s="370"/>
      <c r="D371" s="370"/>
      <c r="E371" s="370"/>
      <c r="F371" s="370"/>
      <c r="G371" s="370"/>
      <c r="H371" s="370"/>
      <c r="I371" s="370"/>
      <c r="J371" s="370"/>
      <c r="K371" s="370"/>
      <c r="L371" s="370"/>
      <c r="M371" s="370"/>
      <c r="N371" s="370"/>
      <c r="O371" s="370"/>
      <c r="P371" s="370"/>
      <c r="Q371" s="370"/>
      <c r="R371" s="370"/>
      <c r="S371" s="370"/>
      <c r="T371" s="370"/>
      <c r="U371" s="370"/>
      <c r="V371" s="370"/>
      <c r="W371" s="370"/>
      <c r="X371" s="370"/>
      <c r="Y371" s="370"/>
      <c r="Z371" s="370"/>
      <c r="AA371" s="370"/>
      <c r="AB371" s="370"/>
      <c r="AC371" s="370"/>
      <c r="AD371" s="370"/>
      <c r="AE371" s="370"/>
      <c r="AF371" s="370"/>
      <c r="AG371" s="370"/>
      <c r="AH371" s="370"/>
      <c r="AI371" s="370"/>
      <c r="AJ371" s="370"/>
      <c r="AK371" s="370"/>
      <c r="AL371" s="370"/>
      <c r="AM371" s="370"/>
      <c r="AN371" s="370"/>
      <c r="AO371" s="370"/>
      <c r="AP371" s="370"/>
      <c r="AQ371" s="370"/>
      <c r="AR371" s="370"/>
      <c r="AS371" s="370"/>
      <c r="AT371" s="370"/>
      <c r="AU371" s="370"/>
      <c r="AV371" s="370"/>
      <c r="AW371" s="370"/>
      <c r="AX371" s="370"/>
      <c r="AY371" s="370"/>
      <c r="AZ371" s="370"/>
      <c r="BA371" s="370"/>
      <c r="BB371" s="370"/>
      <c r="BC371" s="370"/>
      <c r="BD371" s="370"/>
      <c r="BE371" s="370"/>
      <c r="BF371" s="370"/>
      <c r="BG371" s="370"/>
      <c r="BH371" s="370"/>
      <c r="BI371" s="370"/>
      <c r="BJ371" s="370"/>
      <c r="BK371" s="370"/>
      <c r="BL371" s="370"/>
      <c r="BM371" s="370"/>
      <c r="BN371" s="370"/>
      <c r="BO371" s="370"/>
      <c r="BP371" s="370"/>
    </row>
    <row r="372" spans="1:68" x14ac:dyDescent="0.2">
      <c r="A372" s="370"/>
      <c r="B372" s="370"/>
      <c r="C372" s="370"/>
      <c r="D372" s="370"/>
      <c r="E372" s="370"/>
      <c r="F372" s="370"/>
      <c r="G372" s="370"/>
      <c r="H372" s="370"/>
      <c r="I372" s="370"/>
      <c r="J372" s="370"/>
      <c r="K372" s="370"/>
      <c r="L372" s="370"/>
      <c r="M372" s="370"/>
      <c r="N372" s="370"/>
      <c r="O372" s="370"/>
      <c r="P372" s="370"/>
      <c r="Q372" s="370"/>
      <c r="R372" s="370"/>
      <c r="S372" s="370"/>
      <c r="T372" s="370"/>
      <c r="U372" s="370"/>
      <c r="V372" s="370"/>
      <c r="W372" s="370"/>
      <c r="X372" s="370"/>
      <c r="Y372" s="370"/>
      <c r="Z372" s="370"/>
      <c r="AA372" s="370"/>
      <c r="AB372" s="370"/>
      <c r="AC372" s="370"/>
      <c r="AD372" s="370"/>
      <c r="AE372" s="370"/>
      <c r="AF372" s="370"/>
      <c r="AG372" s="370"/>
      <c r="AH372" s="370"/>
      <c r="AI372" s="370"/>
      <c r="AJ372" s="370"/>
      <c r="AK372" s="370"/>
      <c r="AL372" s="370"/>
      <c r="AM372" s="370"/>
      <c r="AN372" s="370"/>
      <c r="AO372" s="370"/>
      <c r="AP372" s="370"/>
      <c r="AQ372" s="370"/>
      <c r="AR372" s="370"/>
      <c r="AS372" s="370"/>
      <c r="AT372" s="370"/>
      <c r="AU372" s="370"/>
      <c r="AV372" s="370"/>
      <c r="AW372" s="370"/>
      <c r="AX372" s="370"/>
      <c r="AY372" s="370"/>
      <c r="AZ372" s="370"/>
      <c r="BA372" s="370"/>
      <c r="BB372" s="370"/>
      <c r="BC372" s="370"/>
      <c r="BD372" s="370"/>
      <c r="BE372" s="370"/>
      <c r="BF372" s="370"/>
      <c r="BG372" s="370"/>
      <c r="BH372" s="370"/>
      <c r="BI372" s="370"/>
      <c r="BJ372" s="370"/>
      <c r="BK372" s="370"/>
      <c r="BL372" s="370"/>
      <c r="BM372" s="370"/>
      <c r="BN372" s="370"/>
      <c r="BO372" s="370"/>
      <c r="BP372" s="370"/>
    </row>
    <row r="373" spans="1:68" x14ac:dyDescent="0.2">
      <c r="A373" s="370"/>
      <c r="B373" s="370"/>
      <c r="C373" s="370"/>
      <c r="D373" s="370"/>
      <c r="E373" s="370"/>
      <c r="F373" s="370"/>
      <c r="G373" s="370"/>
      <c r="H373" s="370"/>
      <c r="I373" s="370"/>
      <c r="J373" s="370"/>
      <c r="K373" s="370"/>
      <c r="L373" s="370"/>
      <c r="M373" s="370"/>
      <c r="N373" s="370"/>
      <c r="O373" s="370"/>
      <c r="P373" s="370"/>
      <c r="Q373" s="370"/>
      <c r="R373" s="370"/>
      <c r="S373" s="370"/>
      <c r="T373" s="370"/>
      <c r="U373" s="370"/>
      <c r="V373" s="370"/>
      <c r="W373" s="370"/>
      <c r="X373" s="370"/>
      <c r="Y373" s="370"/>
      <c r="Z373" s="370"/>
      <c r="AA373" s="370"/>
      <c r="AB373" s="370"/>
      <c r="AC373" s="370"/>
      <c r="AD373" s="370"/>
      <c r="AE373" s="370"/>
      <c r="AF373" s="370"/>
      <c r="AG373" s="370"/>
      <c r="AH373" s="370"/>
      <c r="AI373" s="370"/>
      <c r="AJ373" s="370"/>
      <c r="AK373" s="370"/>
      <c r="AL373" s="370"/>
      <c r="AM373" s="370"/>
      <c r="AN373" s="370"/>
      <c r="AO373" s="370"/>
      <c r="AP373" s="370"/>
      <c r="AQ373" s="370"/>
      <c r="AR373" s="370"/>
      <c r="AS373" s="370"/>
      <c r="AT373" s="370"/>
      <c r="AU373" s="370"/>
      <c r="AV373" s="370"/>
      <c r="AW373" s="370"/>
      <c r="AX373" s="370"/>
      <c r="AY373" s="370"/>
      <c r="AZ373" s="370"/>
      <c r="BA373" s="370"/>
      <c r="BB373" s="370"/>
      <c r="BC373" s="370"/>
      <c r="BD373" s="370"/>
      <c r="BE373" s="370"/>
      <c r="BF373" s="370"/>
      <c r="BG373" s="370"/>
      <c r="BH373" s="370"/>
      <c r="BI373" s="370"/>
      <c r="BJ373" s="370"/>
      <c r="BK373" s="370"/>
      <c r="BL373" s="370"/>
      <c r="BM373" s="370"/>
      <c r="BN373" s="370"/>
      <c r="BO373" s="370"/>
      <c r="BP373" s="370"/>
    </row>
    <row r="374" spans="1:68" x14ac:dyDescent="0.2">
      <c r="A374" s="370"/>
      <c r="B374" s="370"/>
      <c r="C374" s="370"/>
      <c r="D374" s="370"/>
      <c r="E374" s="370"/>
      <c r="F374" s="370"/>
      <c r="G374" s="370"/>
      <c r="H374" s="370"/>
      <c r="I374" s="370"/>
      <c r="J374" s="370"/>
      <c r="K374" s="370"/>
      <c r="L374" s="370"/>
      <c r="M374" s="370"/>
      <c r="N374" s="370"/>
      <c r="O374" s="370"/>
      <c r="P374" s="370"/>
      <c r="Q374" s="370"/>
      <c r="R374" s="370"/>
      <c r="S374" s="370"/>
      <c r="T374" s="370"/>
      <c r="U374" s="370"/>
      <c r="V374" s="370"/>
      <c r="W374" s="370"/>
      <c r="X374" s="370"/>
      <c r="Y374" s="370"/>
      <c r="Z374" s="370"/>
      <c r="AA374" s="370"/>
      <c r="AB374" s="370"/>
      <c r="AC374" s="370"/>
      <c r="AD374" s="370"/>
      <c r="AE374" s="370"/>
      <c r="AF374" s="370"/>
      <c r="AG374" s="370"/>
      <c r="AH374" s="370"/>
      <c r="AI374" s="370"/>
      <c r="AJ374" s="370"/>
      <c r="AK374" s="370"/>
      <c r="AL374" s="370"/>
      <c r="AM374" s="370"/>
      <c r="AN374" s="370"/>
      <c r="AO374" s="370"/>
      <c r="AP374" s="370"/>
      <c r="AQ374" s="370"/>
      <c r="AR374" s="370"/>
      <c r="AS374" s="370"/>
      <c r="AT374" s="370"/>
      <c r="AU374" s="370"/>
      <c r="AV374" s="370"/>
      <c r="AW374" s="370"/>
      <c r="AX374" s="370"/>
      <c r="AY374" s="370"/>
      <c r="AZ374" s="370"/>
      <c r="BA374" s="370"/>
      <c r="BB374" s="370"/>
      <c r="BC374" s="370"/>
      <c r="BD374" s="370"/>
      <c r="BE374" s="370"/>
      <c r="BF374" s="370"/>
      <c r="BG374" s="370"/>
      <c r="BH374" s="370"/>
      <c r="BI374" s="370"/>
      <c r="BJ374" s="370"/>
      <c r="BK374" s="370"/>
      <c r="BL374" s="370"/>
      <c r="BM374" s="370"/>
      <c r="BN374" s="370"/>
      <c r="BO374" s="370"/>
      <c r="BP374" s="370"/>
    </row>
    <row r="375" spans="1:68" x14ac:dyDescent="0.2">
      <c r="A375" s="370"/>
      <c r="B375" s="370"/>
      <c r="C375" s="370"/>
      <c r="D375" s="370"/>
      <c r="E375" s="370"/>
      <c r="F375" s="370"/>
      <c r="G375" s="370"/>
      <c r="H375" s="370"/>
      <c r="I375" s="370"/>
      <c r="J375" s="370"/>
      <c r="K375" s="370"/>
      <c r="L375" s="370"/>
      <c r="M375" s="370"/>
      <c r="N375" s="370"/>
      <c r="O375" s="370"/>
      <c r="P375" s="370"/>
      <c r="Q375" s="370"/>
      <c r="R375" s="370"/>
      <c r="S375" s="370"/>
      <c r="T375" s="370"/>
      <c r="U375" s="370"/>
      <c r="V375" s="370"/>
      <c r="W375" s="370"/>
      <c r="X375" s="370"/>
      <c r="Y375" s="370"/>
      <c r="Z375" s="370"/>
      <c r="AA375" s="370"/>
      <c r="AB375" s="370"/>
      <c r="AC375" s="370"/>
      <c r="AD375" s="370"/>
      <c r="AE375" s="370"/>
      <c r="AF375" s="370"/>
      <c r="AG375" s="370"/>
      <c r="AH375" s="370"/>
      <c r="AI375" s="370"/>
      <c r="AJ375" s="370"/>
      <c r="AK375" s="370"/>
      <c r="AL375" s="370"/>
      <c r="AM375" s="370"/>
      <c r="AN375" s="370"/>
      <c r="AO375" s="370"/>
      <c r="AP375" s="370"/>
      <c r="AQ375" s="370"/>
      <c r="AR375" s="370"/>
      <c r="AS375" s="370"/>
      <c r="AT375" s="370"/>
      <c r="AU375" s="370"/>
      <c r="AV375" s="370"/>
      <c r="AW375" s="370"/>
      <c r="AX375" s="370"/>
      <c r="AY375" s="370"/>
      <c r="AZ375" s="370"/>
      <c r="BA375" s="370"/>
      <c r="BB375" s="370"/>
      <c r="BC375" s="370"/>
      <c r="BD375" s="370"/>
      <c r="BE375" s="370"/>
      <c r="BF375" s="370"/>
      <c r="BG375" s="370"/>
      <c r="BH375" s="370"/>
      <c r="BI375" s="370"/>
      <c r="BJ375" s="370"/>
      <c r="BK375" s="370"/>
      <c r="BL375" s="370"/>
      <c r="BM375" s="370"/>
      <c r="BN375" s="370"/>
      <c r="BO375" s="370"/>
      <c r="BP375" s="370"/>
    </row>
    <row r="376" spans="1:68" x14ac:dyDescent="0.2">
      <c r="A376" s="370"/>
      <c r="B376" s="370"/>
      <c r="C376" s="370"/>
      <c r="D376" s="370"/>
      <c r="E376" s="370"/>
      <c r="F376" s="370"/>
      <c r="G376" s="370"/>
      <c r="H376" s="370"/>
      <c r="I376" s="370"/>
      <c r="J376" s="370"/>
      <c r="K376" s="370"/>
      <c r="L376" s="370"/>
      <c r="M376" s="370"/>
      <c r="N376" s="370"/>
      <c r="O376" s="370"/>
      <c r="P376" s="370"/>
      <c r="Q376" s="370"/>
      <c r="R376" s="370"/>
      <c r="S376" s="370"/>
      <c r="T376" s="370"/>
      <c r="U376" s="370"/>
      <c r="V376" s="370"/>
      <c r="W376" s="370"/>
      <c r="X376" s="370"/>
      <c r="Y376" s="370"/>
      <c r="Z376" s="370"/>
      <c r="AA376" s="370"/>
      <c r="AB376" s="370"/>
      <c r="AC376" s="370"/>
      <c r="AD376" s="370"/>
      <c r="AE376" s="370"/>
      <c r="AF376" s="370"/>
      <c r="AG376" s="370"/>
      <c r="AH376" s="370"/>
      <c r="AI376" s="370"/>
      <c r="AJ376" s="370"/>
      <c r="AK376" s="370"/>
      <c r="AL376" s="370"/>
      <c r="AM376" s="370"/>
      <c r="AN376" s="370"/>
      <c r="AO376" s="370"/>
      <c r="AP376" s="370"/>
      <c r="AQ376" s="370"/>
      <c r="AR376" s="370"/>
      <c r="AS376" s="370"/>
      <c r="AT376" s="370"/>
      <c r="AU376" s="370"/>
      <c r="AV376" s="370"/>
      <c r="AW376" s="370"/>
      <c r="AX376" s="370"/>
      <c r="AY376" s="370"/>
      <c r="AZ376" s="370"/>
      <c r="BA376" s="370"/>
      <c r="BB376" s="370"/>
      <c r="BC376" s="370"/>
      <c r="BD376" s="370"/>
      <c r="BE376" s="370"/>
      <c r="BF376" s="370"/>
      <c r="BG376" s="370"/>
      <c r="BH376" s="370"/>
      <c r="BI376" s="370"/>
      <c r="BJ376" s="370"/>
      <c r="BK376" s="370"/>
      <c r="BL376" s="370"/>
      <c r="BM376" s="370"/>
      <c r="BN376" s="370"/>
      <c r="BO376" s="370"/>
      <c r="BP376" s="370"/>
    </row>
    <row r="377" spans="1:68" x14ac:dyDescent="0.2">
      <c r="A377" s="370"/>
      <c r="B377" s="370"/>
      <c r="C377" s="370"/>
      <c r="D377" s="370"/>
      <c r="E377" s="370"/>
      <c r="F377" s="370"/>
      <c r="G377" s="370"/>
      <c r="H377" s="370"/>
      <c r="I377" s="370"/>
      <c r="J377" s="370"/>
      <c r="K377" s="370"/>
      <c r="L377" s="370"/>
      <c r="M377" s="370"/>
      <c r="N377" s="370"/>
      <c r="O377" s="370"/>
      <c r="P377" s="370"/>
      <c r="Q377" s="370"/>
      <c r="R377" s="370"/>
      <c r="S377" s="370"/>
      <c r="T377" s="370"/>
      <c r="U377" s="370"/>
      <c r="V377" s="370"/>
      <c r="W377" s="370"/>
      <c r="X377" s="370"/>
      <c r="Y377" s="370"/>
      <c r="Z377" s="370"/>
      <c r="AA377" s="370"/>
      <c r="AB377" s="370"/>
      <c r="AC377" s="370"/>
      <c r="AD377" s="370"/>
      <c r="AE377" s="370"/>
      <c r="AF377" s="370"/>
      <c r="AG377" s="370"/>
      <c r="AH377" s="370"/>
      <c r="AI377" s="370"/>
      <c r="AJ377" s="370"/>
      <c r="AK377" s="370"/>
      <c r="AL377" s="370"/>
      <c r="AM377" s="370"/>
      <c r="AN377" s="370"/>
      <c r="AO377" s="370"/>
      <c r="AP377" s="370"/>
      <c r="AQ377" s="370"/>
      <c r="AR377" s="370"/>
      <c r="AS377" s="370"/>
      <c r="AT377" s="370"/>
      <c r="AU377" s="370"/>
      <c r="AV377" s="370"/>
      <c r="AW377" s="370"/>
      <c r="AX377" s="370"/>
      <c r="AY377" s="370"/>
      <c r="AZ377" s="370"/>
      <c r="BA377" s="370"/>
      <c r="BB377" s="370"/>
      <c r="BC377" s="370"/>
      <c r="BD377" s="370"/>
      <c r="BE377" s="370"/>
      <c r="BF377" s="370"/>
      <c r="BG377" s="370"/>
      <c r="BH377" s="370"/>
      <c r="BI377" s="370"/>
      <c r="BJ377" s="370"/>
      <c r="BK377" s="370"/>
      <c r="BL377" s="370"/>
      <c r="BM377" s="370"/>
      <c r="BN377" s="370"/>
      <c r="BO377" s="370"/>
      <c r="BP377" s="370"/>
    </row>
    <row r="378" spans="1:68" x14ac:dyDescent="0.2">
      <c r="A378" s="370"/>
      <c r="B378" s="370"/>
      <c r="C378" s="370"/>
      <c r="D378" s="370"/>
      <c r="E378" s="370"/>
      <c r="F378" s="370"/>
      <c r="G378" s="370"/>
      <c r="H378" s="370"/>
      <c r="I378" s="370"/>
      <c r="J378" s="370"/>
      <c r="K378" s="370"/>
      <c r="L378" s="370"/>
      <c r="M378" s="370"/>
      <c r="N378" s="370"/>
      <c r="O378" s="370"/>
      <c r="P378" s="370"/>
      <c r="Q378" s="370"/>
      <c r="R378" s="370"/>
      <c r="S378" s="370"/>
      <c r="T378" s="370"/>
      <c r="U378" s="370"/>
      <c r="V378" s="370"/>
      <c r="W378" s="370"/>
      <c r="X378" s="370"/>
      <c r="Y378" s="370"/>
      <c r="Z378" s="370"/>
      <c r="AA378" s="370"/>
      <c r="AB378" s="370"/>
      <c r="AC378" s="370"/>
      <c r="AD378" s="370"/>
      <c r="AE378" s="370"/>
      <c r="AF378" s="370"/>
      <c r="AG378" s="370"/>
      <c r="AH378" s="370"/>
      <c r="AI378" s="370"/>
      <c r="AJ378" s="370"/>
      <c r="AK378" s="370"/>
      <c r="AL378" s="370"/>
      <c r="AM378" s="370"/>
      <c r="AN378" s="370"/>
      <c r="AO378" s="370"/>
      <c r="AP378" s="370"/>
      <c r="AQ378" s="370"/>
      <c r="AR378" s="370"/>
      <c r="AS378" s="370"/>
      <c r="AT378" s="370"/>
      <c r="AU378" s="370"/>
      <c r="AV378" s="370"/>
      <c r="AW378" s="370"/>
      <c r="AX378" s="370"/>
      <c r="AY378" s="370"/>
      <c r="AZ378" s="370"/>
      <c r="BA378" s="370"/>
      <c r="BB378" s="370"/>
      <c r="BC378" s="370"/>
      <c r="BD378" s="370"/>
      <c r="BE378" s="370"/>
      <c r="BF378" s="370"/>
      <c r="BG378" s="370"/>
      <c r="BH378" s="370"/>
      <c r="BI378" s="370"/>
      <c r="BJ378" s="370"/>
      <c r="BK378" s="370"/>
      <c r="BL378" s="370"/>
      <c r="BM378" s="370"/>
      <c r="BN378" s="370"/>
      <c r="BO378" s="370"/>
      <c r="BP378" s="370"/>
    </row>
    <row r="379" spans="1:68" x14ac:dyDescent="0.2">
      <c r="A379" s="370"/>
      <c r="B379" s="370"/>
      <c r="C379" s="370"/>
      <c r="D379" s="370"/>
      <c r="E379" s="370"/>
      <c r="F379" s="370"/>
      <c r="G379" s="370"/>
      <c r="H379" s="370"/>
      <c r="I379" s="370"/>
      <c r="J379" s="370"/>
      <c r="K379" s="370"/>
      <c r="L379" s="370"/>
      <c r="M379" s="370"/>
      <c r="N379" s="370"/>
      <c r="O379" s="370"/>
      <c r="P379" s="370"/>
      <c r="Q379" s="370"/>
      <c r="R379" s="370"/>
      <c r="S379" s="370"/>
      <c r="T379" s="370"/>
      <c r="U379" s="370"/>
      <c r="V379" s="370"/>
      <c r="W379" s="370"/>
      <c r="X379" s="370"/>
      <c r="Y379" s="370"/>
      <c r="Z379" s="370"/>
      <c r="AA379" s="370"/>
      <c r="AB379" s="370"/>
      <c r="AC379" s="370"/>
      <c r="AD379" s="370"/>
      <c r="AE379" s="370"/>
      <c r="AF379" s="370"/>
      <c r="AG379" s="370"/>
      <c r="AH379" s="370"/>
      <c r="AI379" s="370"/>
      <c r="AJ379" s="370"/>
      <c r="AK379" s="370"/>
      <c r="AL379" s="370"/>
      <c r="AM379" s="370"/>
      <c r="AN379" s="370"/>
      <c r="AO379" s="370"/>
      <c r="AP379" s="370"/>
      <c r="AQ379" s="370"/>
      <c r="AR379" s="370"/>
      <c r="AS379" s="370"/>
      <c r="AT379" s="370"/>
      <c r="AU379" s="370"/>
      <c r="AV379" s="370"/>
      <c r="AW379" s="370"/>
      <c r="AX379" s="370"/>
      <c r="AY379" s="370"/>
      <c r="AZ379" s="370"/>
      <c r="BA379" s="370"/>
      <c r="BB379" s="370"/>
      <c r="BC379" s="370"/>
      <c r="BD379" s="370"/>
      <c r="BE379" s="370"/>
      <c r="BF379" s="370"/>
      <c r="BG379" s="370"/>
      <c r="BH379" s="370"/>
      <c r="BI379" s="370"/>
      <c r="BJ379" s="370"/>
      <c r="BK379" s="370"/>
      <c r="BL379" s="370"/>
      <c r="BM379" s="370"/>
      <c r="BN379" s="370"/>
      <c r="BO379" s="370"/>
      <c r="BP379" s="370"/>
    </row>
    <row r="380" spans="1:68" x14ac:dyDescent="0.2">
      <c r="A380" s="370"/>
      <c r="B380" s="370"/>
      <c r="C380" s="370"/>
      <c r="D380" s="370"/>
      <c r="E380" s="370"/>
      <c r="F380" s="370"/>
      <c r="G380" s="370"/>
      <c r="H380" s="370"/>
      <c r="I380" s="370"/>
      <c r="J380" s="370"/>
      <c r="K380" s="370"/>
      <c r="L380" s="370"/>
      <c r="M380" s="370"/>
      <c r="N380" s="370"/>
      <c r="O380" s="370"/>
      <c r="P380" s="370"/>
      <c r="Q380" s="370"/>
      <c r="R380" s="370"/>
      <c r="S380" s="370"/>
      <c r="T380" s="370"/>
      <c r="U380" s="370"/>
      <c r="V380" s="370"/>
      <c r="W380" s="370"/>
      <c r="X380" s="370"/>
      <c r="Y380" s="370"/>
      <c r="Z380" s="370"/>
      <c r="AA380" s="370"/>
      <c r="AB380" s="370"/>
      <c r="AC380" s="370"/>
      <c r="AD380" s="370"/>
      <c r="AE380" s="370"/>
      <c r="AF380" s="370"/>
      <c r="AG380" s="370"/>
      <c r="AH380" s="370"/>
      <c r="AI380" s="370"/>
      <c r="AJ380" s="370"/>
      <c r="AK380" s="370"/>
      <c r="AL380" s="370"/>
      <c r="AM380" s="370"/>
      <c r="AN380" s="370"/>
      <c r="AO380" s="370"/>
      <c r="AP380" s="370"/>
      <c r="AQ380" s="370"/>
      <c r="AR380" s="370"/>
      <c r="AS380" s="370"/>
      <c r="AT380" s="370"/>
      <c r="AU380" s="370"/>
      <c r="AV380" s="370"/>
      <c r="AW380" s="370"/>
      <c r="AX380" s="370"/>
      <c r="AY380" s="370"/>
      <c r="AZ380" s="370"/>
      <c r="BA380" s="370"/>
      <c r="BB380" s="370"/>
      <c r="BC380" s="370"/>
      <c r="BD380" s="370"/>
      <c r="BE380" s="370"/>
      <c r="BF380" s="370"/>
      <c r="BG380" s="370"/>
      <c r="BH380" s="370"/>
      <c r="BI380" s="370"/>
      <c r="BJ380" s="370"/>
      <c r="BK380" s="370"/>
      <c r="BL380" s="370"/>
      <c r="BM380" s="370"/>
      <c r="BN380" s="370"/>
      <c r="BO380" s="370"/>
      <c r="BP380" s="370"/>
    </row>
    <row r="381" spans="1:68" x14ac:dyDescent="0.2">
      <c r="A381" s="370"/>
      <c r="B381" s="370"/>
      <c r="C381" s="370"/>
      <c r="D381" s="370"/>
      <c r="E381" s="370"/>
      <c r="F381" s="370"/>
      <c r="G381" s="370"/>
      <c r="H381" s="370"/>
      <c r="I381" s="370"/>
      <c r="J381" s="370"/>
      <c r="K381" s="370"/>
      <c r="L381" s="370"/>
      <c r="M381" s="370"/>
      <c r="N381" s="370"/>
      <c r="O381" s="370"/>
      <c r="P381" s="370"/>
      <c r="Q381" s="370"/>
      <c r="R381" s="370"/>
      <c r="S381" s="370"/>
      <c r="T381" s="370"/>
      <c r="U381" s="370"/>
      <c r="V381" s="370"/>
      <c r="W381" s="370"/>
      <c r="X381" s="370"/>
      <c r="Y381" s="370"/>
      <c r="Z381" s="370"/>
      <c r="AA381" s="370"/>
      <c r="AB381" s="370"/>
      <c r="AC381" s="370"/>
      <c r="AD381" s="370"/>
      <c r="AE381" s="370"/>
      <c r="AF381" s="370"/>
      <c r="AG381" s="370"/>
      <c r="AH381" s="370"/>
      <c r="AI381" s="370"/>
      <c r="AJ381" s="370"/>
      <c r="AK381" s="370"/>
      <c r="AL381" s="370"/>
      <c r="AM381" s="370"/>
      <c r="AN381" s="370"/>
      <c r="AO381" s="370"/>
      <c r="AP381" s="370"/>
      <c r="AQ381" s="370"/>
      <c r="AR381" s="370"/>
      <c r="AS381" s="370"/>
      <c r="AT381" s="370"/>
      <c r="AU381" s="370"/>
      <c r="AV381" s="370"/>
      <c r="AW381" s="370"/>
      <c r="AX381" s="370"/>
      <c r="AY381" s="370"/>
      <c r="AZ381" s="370"/>
      <c r="BA381" s="370"/>
      <c r="BB381" s="370"/>
      <c r="BC381" s="370"/>
      <c r="BD381" s="370"/>
      <c r="BE381" s="370"/>
      <c r="BF381" s="370"/>
      <c r="BG381" s="370"/>
      <c r="BH381" s="370"/>
      <c r="BI381" s="370"/>
      <c r="BJ381" s="370"/>
      <c r="BK381" s="370"/>
      <c r="BL381" s="370"/>
      <c r="BM381" s="370"/>
      <c r="BN381" s="370"/>
      <c r="BO381" s="370"/>
      <c r="BP381" s="370"/>
    </row>
    <row r="382" spans="1:68" x14ac:dyDescent="0.2">
      <c r="A382" s="370"/>
      <c r="B382" s="370"/>
      <c r="C382" s="370"/>
      <c r="D382" s="370"/>
      <c r="E382" s="370"/>
      <c r="F382" s="370"/>
      <c r="G382" s="370"/>
      <c r="H382" s="370"/>
      <c r="I382" s="370"/>
      <c r="J382" s="370"/>
      <c r="K382" s="370"/>
      <c r="L382" s="370"/>
      <c r="M382" s="370"/>
      <c r="N382" s="370"/>
      <c r="O382" s="370"/>
      <c r="P382" s="370"/>
      <c r="Q382" s="370"/>
      <c r="R382" s="370"/>
      <c r="S382" s="370"/>
      <c r="T382" s="370"/>
      <c r="U382" s="370"/>
      <c r="V382" s="370"/>
      <c r="W382" s="370"/>
      <c r="X382" s="370"/>
      <c r="Y382" s="370"/>
      <c r="Z382" s="370"/>
      <c r="AA382" s="370"/>
      <c r="AB382" s="370"/>
      <c r="AC382" s="370"/>
      <c r="AD382" s="370"/>
      <c r="AE382" s="370"/>
      <c r="AF382" s="370"/>
      <c r="AG382" s="370"/>
      <c r="AH382" s="370"/>
      <c r="AI382" s="370"/>
      <c r="AJ382" s="370"/>
      <c r="AK382" s="370"/>
      <c r="AL382" s="370"/>
      <c r="AM382" s="370"/>
      <c r="AN382" s="370"/>
      <c r="AO382" s="370"/>
      <c r="AP382" s="370"/>
      <c r="AQ382" s="370"/>
      <c r="AR382" s="370"/>
      <c r="AS382" s="370"/>
      <c r="AT382" s="370"/>
      <c r="AU382" s="370"/>
      <c r="AV382" s="370"/>
      <c r="AW382" s="370"/>
      <c r="AX382" s="370"/>
      <c r="AY382" s="370"/>
      <c r="AZ382" s="370"/>
      <c r="BA382" s="370"/>
      <c r="BB382" s="370"/>
      <c r="BC382" s="370"/>
      <c r="BD382" s="370"/>
      <c r="BE382" s="370"/>
      <c r="BF382" s="370"/>
      <c r="BG382" s="370"/>
      <c r="BH382" s="370"/>
      <c r="BI382" s="370"/>
      <c r="BJ382" s="370"/>
      <c r="BK382" s="370"/>
      <c r="BL382" s="370"/>
      <c r="BM382" s="370"/>
      <c r="BN382" s="370"/>
      <c r="BO382" s="370"/>
      <c r="BP382" s="370"/>
    </row>
    <row r="383" spans="1:68" x14ac:dyDescent="0.2">
      <c r="A383" s="370"/>
      <c r="B383" s="370"/>
      <c r="C383" s="370"/>
      <c r="D383" s="370"/>
      <c r="E383" s="370"/>
      <c r="F383" s="370"/>
      <c r="G383" s="370"/>
      <c r="H383" s="370"/>
      <c r="I383" s="370"/>
      <c r="J383" s="370"/>
      <c r="K383" s="370"/>
      <c r="L383" s="370"/>
      <c r="M383" s="370"/>
      <c r="N383" s="370"/>
      <c r="O383" s="370"/>
      <c r="P383" s="370"/>
      <c r="Q383" s="370"/>
      <c r="R383" s="370"/>
      <c r="S383" s="370"/>
      <c r="T383" s="370"/>
      <c r="U383" s="370"/>
      <c r="V383" s="370"/>
      <c r="W383" s="370"/>
      <c r="X383" s="370"/>
      <c r="Y383" s="370"/>
      <c r="Z383" s="370"/>
      <c r="AA383" s="370"/>
      <c r="AB383" s="370"/>
      <c r="AC383" s="370"/>
      <c r="AD383" s="370"/>
      <c r="AE383" s="370"/>
      <c r="AF383" s="370"/>
      <c r="AG383" s="370"/>
      <c r="AH383" s="370"/>
      <c r="AI383" s="370"/>
      <c r="AJ383" s="370"/>
      <c r="AK383" s="370"/>
      <c r="AL383" s="370"/>
      <c r="AM383" s="370"/>
      <c r="AN383" s="370"/>
      <c r="AO383" s="370"/>
      <c r="AP383" s="370"/>
      <c r="AQ383" s="370"/>
      <c r="AR383" s="370"/>
      <c r="AS383" s="370"/>
      <c r="AT383" s="370"/>
      <c r="AU383" s="370"/>
      <c r="AV383" s="370"/>
      <c r="AW383" s="370"/>
      <c r="AX383" s="370"/>
      <c r="AY383" s="370"/>
      <c r="AZ383" s="370"/>
      <c r="BA383" s="370"/>
      <c r="BB383" s="370"/>
      <c r="BC383" s="370"/>
      <c r="BD383" s="370"/>
      <c r="BE383" s="370"/>
      <c r="BF383" s="370"/>
      <c r="BG383" s="370"/>
      <c r="BH383" s="370"/>
      <c r="BI383" s="370"/>
      <c r="BJ383" s="370"/>
      <c r="BK383" s="370"/>
      <c r="BL383" s="370"/>
      <c r="BM383" s="370"/>
      <c r="BN383" s="370"/>
      <c r="BO383" s="370"/>
      <c r="BP383" s="370"/>
    </row>
    <row r="384" spans="1:68" x14ac:dyDescent="0.2">
      <c r="A384" s="370"/>
      <c r="B384" s="370"/>
      <c r="C384" s="370"/>
      <c r="D384" s="370"/>
      <c r="E384" s="370"/>
      <c r="F384" s="370"/>
      <c r="G384" s="370"/>
      <c r="H384" s="370"/>
      <c r="I384" s="370"/>
      <c r="J384" s="370"/>
      <c r="K384" s="370"/>
      <c r="L384" s="370"/>
      <c r="M384" s="370"/>
      <c r="N384" s="370"/>
      <c r="O384" s="370"/>
      <c r="P384" s="370"/>
      <c r="Q384" s="370"/>
      <c r="R384" s="370"/>
      <c r="S384" s="370"/>
      <c r="T384" s="370"/>
      <c r="U384" s="370"/>
      <c r="V384" s="370"/>
      <c r="W384" s="370"/>
      <c r="X384" s="370"/>
      <c r="Y384" s="370"/>
      <c r="Z384" s="370"/>
      <c r="AA384" s="370"/>
      <c r="AB384" s="370"/>
      <c r="AC384" s="370"/>
      <c r="AD384" s="370"/>
      <c r="AE384" s="370"/>
      <c r="AF384" s="370"/>
      <c r="AG384" s="370"/>
      <c r="AH384" s="370"/>
      <c r="AI384" s="370"/>
      <c r="AJ384" s="370"/>
      <c r="AK384" s="370"/>
      <c r="AL384" s="370"/>
      <c r="AM384" s="370"/>
      <c r="AN384" s="370"/>
      <c r="AO384" s="370"/>
      <c r="AP384" s="370"/>
      <c r="AQ384" s="370"/>
      <c r="AR384" s="370"/>
      <c r="AS384" s="370"/>
      <c r="AT384" s="370"/>
      <c r="AU384" s="370"/>
      <c r="AV384" s="370"/>
      <c r="AW384" s="370"/>
      <c r="AX384" s="370"/>
      <c r="AY384" s="370"/>
      <c r="AZ384" s="370"/>
      <c r="BA384" s="370"/>
      <c r="BB384" s="370"/>
      <c r="BC384" s="370"/>
      <c r="BD384" s="370"/>
      <c r="BE384" s="370"/>
      <c r="BF384" s="370"/>
      <c r="BG384" s="370"/>
      <c r="BH384" s="370"/>
      <c r="BI384" s="370"/>
      <c r="BJ384" s="370"/>
      <c r="BK384" s="370"/>
      <c r="BL384" s="370"/>
      <c r="BM384" s="370"/>
      <c r="BN384" s="370"/>
      <c r="BO384" s="370"/>
      <c r="BP384" s="370"/>
    </row>
    <row r="385" spans="1:68" x14ac:dyDescent="0.2">
      <c r="A385" s="370"/>
      <c r="B385" s="370"/>
      <c r="C385" s="370"/>
      <c r="D385" s="370"/>
      <c r="E385" s="370"/>
      <c r="F385" s="370"/>
      <c r="G385" s="370"/>
      <c r="H385" s="370"/>
      <c r="I385" s="370"/>
      <c r="J385" s="370"/>
      <c r="K385" s="370"/>
      <c r="L385" s="370"/>
      <c r="M385" s="370"/>
      <c r="N385" s="370"/>
      <c r="O385" s="370"/>
      <c r="P385" s="370"/>
      <c r="Q385" s="370"/>
      <c r="R385" s="370"/>
      <c r="S385" s="370"/>
      <c r="T385" s="370"/>
      <c r="U385" s="370"/>
      <c r="V385" s="370"/>
      <c r="W385" s="370"/>
      <c r="X385" s="370"/>
      <c r="Y385" s="370"/>
      <c r="Z385" s="370"/>
      <c r="AA385" s="370"/>
      <c r="AB385" s="370"/>
      <c r="AC385" s="370"/>
      <c r="AD385" s="370"/>
      <c r="AE385" s="370"/>
      <c r="AF385" s="370"/>
      <c r="AG385" s="370"/>
      <c r="AH385" s="370"/>
      <c r="AI385" s="370"/>
      <c r="AJ385" s="370"/>
      <c r="AK385" s="370"/>
      <c r="AL385" s="370"/>
      <c r="AM385" s="370"/>
      <c r="AN385" s="370"/>
      <c r="AO385" s="370"/>
      <c r="AP385" s="370"/>
      <c r="AQ385" s="370"/>
      <c r="AR385" s="370"/>
      <c r="AS385" s="370"/>
      <c r="AT385" s="370"/>
      <c r="AU385" s="370"/>
      <c r="AV385" s="370"/>
      <c r="AW385" s="370"/>
      <c r="AX385" s="370"/>
      <c r="AY385" s="370"/>
      <c r="AZ385" s="370"/>
      <c r="BA385" s="370"/>
      <c r="BB385" s="370"/>
      <c r="BC385" s="370"/>
      <c r="BD385" s="370"/>
      <c r="BE385" s="370"/>
      <c r="BF385" s="370"/>
      <c r="BG385" s="370"/>
      <c r="BH385" s="370"/>
      <c r="BI385" s="370"/>
      <c r="BJ385" s="370"/>
      <c r="BK385" s="370"/>
      <c r="BL385" s="370"/>
      <c r="BM385" s="370"/>
      <c r="BN385" s="370"/>
      <c r="BO385" s="370"/>
      <c r="BP385" s="370"/>
    </row>
    <row r="386" spans="1:68" x14ac:dyDescent="0.2">
      <c r="A386" s="370"/>
      <c r="B386" s="370"/>
      <c r="C386" s="370"/>
      <c r="D386" s="370"/>
      <c r="E386" s="370"/>
      <c r="F386" s="370"/>
      <c r="G386" s="370"/>
      <c r="H386" s="370"/>
      <c r="I386" s="370"/>
      <c r="J386" s="370"/>
      <c r="K386" s="370"/>
      <c r="L386" s="370"/>
      <c r="M386" s="370"/>
      <c r="N386" s="370"/>
      <c r="O386" s="370"/>
      <c r="P386" s="370"/>
      <c r="Q386" s="370"/>
      <c r="R386" s="370"/>
      <c r="S386" s="370"/>
      <c r="T386" s="370"/>
      <c r="U386" s="370"/>
      <c r="V386" s="370"/>
      <c r="W386" s="370"/>
      <c r="X386" s="370"/>
      <c r="Y386" s="370"/>
      <c r="Z386" s="370"/>
      <c r="AA386" s="370"/>
      <c r="AB386" s="370"/>
      <c r="AC386" s="370"/>
      <c r="AD386" s="370"/>
      <c r="AE386" s="370"/>
      <c r="AF386" s="370"/>
      <c r="AG386" s="370"/>
      <c r="AH386" s="370"/>
      <c r="AI386" s="370"/>
      <c r="AJ386" s="370"/>
      <c r="AK386" s="370"/>
      <c r="AL386" s="370"/>
      <c r="AM386" s="370"/>
      <c r="AN386" s="370"/>
      <c r="AO386" s="370"/>
      <c r="AP386" s="370"/>
      <c r="AQ386" s="370"/>
      <c r="AR386" s="370"/>
      <c r="AS386" s="370"/>
      <c r="AT386" s="370"/>
      <c r="AU386" s="370"/>
      <c r="AV386" s="370"/>
      <c r="AW386" s="370"/>
      <c r="AX386" s="370"/>
      <c r="AY386" s="370"/>
      <c r="AZ386" s="370"/>
      <c r="BA386" s="370"/>
      <c r="BB386" s="370"/>
      <c r="BC386" s="370"/>
      <c r="BD386" s="370"/>
      <c r="BE386" s="370"/>
      <c r="BF386" s="370"/>
      <c r="BG386" s="370"/>
      <c r="BH386" s="370"/>
      <c r="BI386" s="370"/>
      <c r="BJ386" s="370"/>
      <c r="BK386" s="370"/>
      <c r="BL386" s="370"/>
      <c r="BM386" s="370"/>
      <c r="BN386" s="370"/>
      <c r="BO386" s="370"/>
      <c r="BP386" s="370"/>
    </row>
    <row r="387" spans="1:68" x14ac:dyDescent="0.2">
      <c r="A387" s="370"/>
      <c r="B387" s="370"/>
      <c r="C387" s="370"/>
      <c r="D387" s="370"/>
      <c r="E387" s="370"/>
      <c r="F387" s="370"/>
      <c r="G387" s="370"/>
      <c r="H387" s="370"/>
      <c r="I387" s="370"/>
      <c r="J387" s="370"/>
      <c r="K387" s="370"/>
      <c r="L387" s="370"/>
      <c r="M387" s="370"/>
      <c r="N387" s="370"/>
      <c r="O387" s="370"/>
      <c r="P387" s="370"/>
      <c r="Q387" s="370"/>
      <c r="R387" s="370"/>
      <c r="S387" s="370"/>
      <c r="T387" s="370"/>
      <c r="U387" s="370"/>
      <c r="V387" s="370"/>
      <c r="W387" s="370"/>
      <c r="X387" s="370"/>
      <c r="Y387" s="370"/>
      <c r="Z387" s="370"/>
      <c r="AA387" s="370"/>
      <c r="AB387" s="370"/>
      <c r="AC387" s="370"/>
      <c r="AD387" s="370"/>
      <c r="AE387" s="370"/>
      <c r="AF387" s="370"/>
      <c r="AG387" s="370"/>
      <c r="AH387" s="370"/>
      <c r="AI387" s="370"/>
      <c r="AJ387" s="370"/>
      <c r="AK387" s="370"/>
      <c r="AL387" s="370"/>
      <c r="AM387" s="370"/>
      <c r="AN387" s="370"/>
      <c r="AO387" s="370"/>
      <c r="AP387" s="370"/>
      <c r="AQ387" s="370"/>
      <c r="AR387" s="370"/>
      <c r="AS387" s="370"/>
      <c r="AT387" s="370"/>
      <c r="AU387" s="370"/>
      <c r="AV387" s="370"/>
      <c r="AW387" s="370"/>
      <c r="AX387" s="370"/>
      <c r="AY387" s="370"/>
      <c r="AZ387" s="370"/>
      <c r="BA387" s="370"/>
      <c r="BB387" s="370"/>
      <c r="BC387" s="370"/>
      <c r="BD387" s="370"/>
      <c r="BE387" s="370"/>
      <c r="BF387" s="370"/>
      <c r="BG387" s="370"/>
      <c r="BH387" s="370"/>
      <c r="BI387" s="370"/>
      <c r="BJ387" s="370"/>
      <c r="BK387" s="370"/>
      <c r="BL387" s="370"/>
      <c r="BM387" s="370"/>
      <c r="BN387" s="370"/>
      <c r="BO387" s="370"/>
      <c r="BP387" s="370"/>
    </row>
    <row r="388" spans="1:68" x14ac:dyDescent="0.2">
      <c r="A388" s="370"/>
      <c r="B388" s="370"/>
      <c r="C388" s="370"/>
      <c r="D388" s="370"/>
      <c r="E388" s="370"/>
      <c r="F388" s="370"/>
      <c r="G388" s="370"/>
      <c r="H388" s="370"/>
      <c r="I388" s="370"/>
      <c r="J388" s="370"/>
      <c r="K388" s="370"/>
      <c r="L388" s="370"/>
      <c r="M388" s="370"/>
      <c r="N388" s="370"/>
      <c r="O388" s="370"/>
      <c r="P388" s="370"/>
      <c r="Q388" s="370"/>
      <c r="R388" s="370"/>
      <c r="S388" s="370"/>
      <c r="T388" s="370"/>
      <c r="U388" s="370"/>
      <c r="V388" s="370"/>
      <c r="W388" s="370"/>
      <c r="X388" s="370"/>
      <c r="Y388" s="370"/>
      <c r="Z388" s="370"/>
      <c r="AA388" s="370"/>
      <c r="AB388" s="370"/>
      <c r="AC388" s="370"/>
      <c r="AD388" s="370"/>
      <c r="AE388" s="370"/>
      <c r="AF388" s="370"/>
      <c r="AG388" s="370"/>
      <c r="AH388" s="370"/>
      <c r="AI388" s="370"/>
      <c r="AJ388" s="370"/>
      <c r="AK388" s="370"/>
      <c r="AL388" s="370"/>
      <c r="AM388" s="370"/>
      <c r="AN388" s="370"/>
      <c r="AO388" s="370"/>
      <c r="AP388" s="370"/>
      <c r="AQ388" s="370"/>
      <c r="AR388" s="370"/>
      <c r="AS388" s="370"/>
      <c r="AT388" s="370"/>
      <c r="AU388" s="370"/>
      <c r="AV388" s="370"/>
      <c r="AW388" s="370"/>
      <c r="AX388" s="370"/>
      <c r="AY388" s="370"/>
      <c r="AZ388" s="370"/>
      <c r="BA388" s="370"/>
      <c r="BB388" s="370"/>
      <c r="BC388" s="370"/>
      <c r="BD388" s="370"/>
      <c r="BE388" s="370"/>
      <c r="BF388" s="370"/>
      <c r="BG388" s="370"/>
      <c r="BH388" s="370"/>
      <c r="BI388" s="370"/>
      <c r="BJ388" s="370"/>
      <c r="BK388" s="370"/>
      <c r="BL388" s="370"/>
      <c r="BM388" s="370"/>
      <c r="BN388" s="370"/>
      <c r="BO388" s="370"/>
      <c r="BP388" s="370"/>
    </row>
    <row r="389" spans="1:68" x14ac:dyDescent="0.2">
      <c r="A389" s="370"/>
      <c r="B389" s="370"/>
      <c r="C389" s="370"/>
      <c r="D389" s="370"/>
      <c r="E389" s="370"/>
      <c r="F389" s="370"/>
      <c r="G389" s="370"/>
      <c r="H389" s="370"/>
      <c r="I389" s="370"/>
      <c r="J389" s="370"/>
      <c r="K389" s="370"/>
      <c r="L389" s="370"/>
      <c r="M389" s="370"/>
      <c r="N389" s="370"/>
      <c r="O389" s="370"/>
      <c r="P389" s="370"/>
      <c r="Q389" s="370"/>
      <c r="R389" s="370"/>
      <c r="S389" s="370"/>
      <c r="T389" s="370"/>
      <c r="U389" s="370"/>
      <c r="V389" s="370"/>
      <c r="W389" s="370"/>
      <c r="X389" s="370"/>
      <c r="Y389" s="370"/>
      <c r="Z389" s="370"/>
      <c r="AA389" s="370"/>
      <c r="AB389" s="370"/>
      <c r="AC389" s="370"/>
      <c r="AD389" s="370"/>
      <c r="AE389" s="370"/>
      <c r="AF389" s="370"/>
      <c r="AG389" s="370"/>
      <c r="AH389" s="370"/>
      <c r="AI389" s="370"/>
      <c r="AJ389" s="370"/>
      <c r="AK389" s="370"/>
      <c r="AL389" s="370"/>
      <c r="AM389" s="370"/>
      <c r="AN389" s="370"/>
      <c r="AO389" s="370"/>
      <c r="AP389" s="370"/>
      <c r="AQ389" s="370"/>
      <c r="AR389" s="370"/>
      <c r="AS389" s="370"/>
      <c r="AT389" s="370"/>
      <c r="AU389" s="370"/>
      <c r="AV389" s="370"/>
      <c r="AW389" s="370"/>
      <c r="AX389" s="370"/>
      <c r="AY389" s="370"/>
      <c r="AZ389" s="370"/>
      <c r="BA389" s="370"/>
      <c r="BB389" s="370"/>
      <c r="BC389" s="370"/>
      <c r="BD389" s="370"/>
      <c r="BE389" s="370"/>
      <c r="BF389" s="370"/>
      <c r="BG389" s="370"/>
      <c r="BH389" s="370"/>
      <c r="BI389" s="370"/>
      <c r="BJ389" s="370"/>
      <c r="BK389" s="370"/>
      <c r="BL389" s="370"/>
      <c r="BM389" s="370"/>
      <c r="BN389" s="370"/>
      <c r="BO389" s="370"/>
      <c r="BP389" s="370"/>
    </row>
    <row r="390" spans="1:68" x14ac:dyDescent="0.2">
      <c r="A390" s="370"/>
      <c r="B390" s="370"/>
      <c r="C390" s="370"/>
      <c r="D390" s="370"/>
      <c r="E390" s="370"/>
      <c r="F390" s="370"/>
      <c r="G390" s="370"/>
      <c r="H390" s="370"/>
      <c r="I390" s="370"/>
      <c r="J390" s="370"/>
      <c r="K390" s="370"/>
      <c r="L390" s="370"/>
      <c r="M390" s="370"/>
      <c r="N390" s="370"/>
      <c r="O390" s="370"/>
      <c r="P390" s="370"/>
      <c r="Q390" s="370"/>
      <c r="R390" s="370"/>
      <c r="S390" s="370"/>
      <c r="T390" s="370"/>
      <c r="U390" s="370"/>
      <c r="V390" s="370"/>
      <c r="W390" s="370"/>
      <c r="X390" s="370"/>
      <c r="Y390" s="370"/>
      <c r="Z390" s="370"/>
      <c r="AA390" s="370"/>
      <c r="AB390" s="370"/>
      <c r="AC390" s="370"/>
      <c r="AD390" s="370"/>
      <c r="AE390" s="370"/>
      <c r="AF390" s="370"/>
      <c r="AG390" s="370"/>
      <c r="AH390" s="370"/>
      <c r="AI390" s="370"/>
      <c r="AJ390" s="370"/>
      <c r="AK390" s="370"/>
      <c r="AL390" s="370"/>
      <c r="AM390" s="370"/>
      <c r="AN390" s="370"/>
      <c r="AO390" s="370"/>
      <c r="AP390" s="370"/>
      <c r="AQ390" s="370"/>
      <c r="AR390" s="370"/>
      <c r="AS390" s="370"/>
      <c r="AT390" s="370"/>
      <c r="AU390" s="370"/>
      <c r="AV390" s="370"/>
      <c r="AW390" s="370"/>
      <c r="AX390" s="370"/>
      <c r="AY390" s="370"/>
      <c r="AZ390" s="370"/>
      <c r="BA390" s="370"/>
      <c r="BB390" s="370"/>
      <c r="BC390" s="370"/>
      <c r="BD390" s="370"/>
      <c r="BE390" s="370"/>
      <c r="BF390" s="370"/>
      <c r="BG390" s="370"/>
      <c r="BH390" s="370"/>
      <c r="BI390" s="370"/>
      <c r="BJ390" s="370"/>
      <c r="BK390" s="370"/>
      <c r="BL390" s="370"/>
      <c r="BM390" s="370"/>
      <c r="BN390" s="370"/>
      <c r="BO390" s="370"/>
      <c r="BP390" s="370"/>
    </row>
    <row r="391" spans="1:68" x14ac:dyDescent="0.2">
      <c r="A391" s="370"/>
      <c r="B391" s="370"/>
      <c r="C391" s="370"/>
      <c r="D391" s="370"/>
      <c r="E391" s="370"/>
      <c r="F391" s="370"/>
      <c r="G391" s="370"/>
      <c r="H391" s="370"/>
      <c r="I391" s="370"/>
      <c r="J391" s="370"/>
      <c r="K391" s="370"/>
      <c r="L391" s="370"/>
      <c r="M391" s="370"/>
      <c r="N391" s="370"/>
      <c r="O391" s="370"/>
      <c r="P391" s="370"/>
      <c r="Q391" s="370"/>
      <c r="R391" s="370"/>
      <c r="S391" s="370"/>
      <c r="T391" s="370"/>
      <c r="U391" s="370"/>
      <c r="V391" s="370"/>
      <c r="W391" s="370"/>
      <c r="X391" s="370"/>
      <c r="Y391" s="370"/>
      <c r="Z391" s="370"/>
      <c r="AA391" s="370"/>
      <c r="AB391" s="370"/>
      <c r="AC391" s="370"/>
      <c r="AD391" s="370"/>
      <c r="AE391" s="370"/>
      <c r="AF391" s="370"/>
      <c r="AG391" s="370"/>
      <c r="AH391" s="370"/>
      <c r="AI391" s="370"/>
      <c r="AJ391" s="370"/>
      <c r="AK391" s="370"/>
      <c r="AL391" s="370"/>
      <c r="AM391" s="370"/>
      <c r="AN391" s="370"/>
      <c r="AO391" s="370"/>
      <c r="AP391" s="370"/>
      <c r="AQ391" s="370"/>
      <c r="AR391" s="370"/>
      <c r="AS391" s="370"/>
      <c r="AT391" s="370"/>
      <c r="AU391" s="370"/>
      <c r="AV391" s="370"/>
      <c r="AW391" s="370"/>
      <c r="AX391" s="370"/>
      <c r="AY391" s="370"/>
      <c r="AZ391" s="370"/>
      <c r="BA391" s="370"/>
      <c r="BB391" s="370"/>
      <c r="BC391" s="370"/>
      <c r="BD391" s="370"/>
      <c r="BE391" s="370"/>
      <c r="BF391" s="370"/>
      <c r="BG391" s="370"/>
      <c r="BH391" s="370"/>
      <c r="BI391" s="370"/>
      <c r="BJ391" s="370"/>
      <c r="BK391" s="370"/>
      <c r="BL391" s="370"/>
      <c r="BM391" s="370"/>
      <c r="BN391" s="370"/>
      <c r="BO391" s="370"/>
      <c r="BP391" s="370"/>
    </row>
    <row r="392" spans="1:68" x14ac:dyDescent="0.2">
      <c r="A392" s="370"/>
      <c r="B392" s="370"/>
      <c r="C392" s="370"/>
      <c r="D392" s="370"/>
      <c r="E392" s="370"/>
      <c r="F392" s="370"/>
      <c r="G392" s="370"/>
      <c r="H392" s="370"/>
      <c r="I392" s="370"/>
      <c r="J392" s="370"/>
      <c r="K392" s="370"/>
      <c r="L392" s="370"/>
      <c r="M392" s="370"/>
      <c r="N392" s="370"/>
      <c r="O392" s="370"/>
      <c r="P392" s="370"/>
      <c r="Q392" s="370"/>
      <c r="R392" s="370"/>
      <c r="S392" s="370"/>
      <c r="T392" s="370"/>
      <c r="U392" s="370"/>
      <c r="V392" s="370"/>
      <c r="W392" s="370"/>
      <c r="X392" s="370"/>
      <c r="Y392" s="370"/>
      <c r="Z392" s="370"/>
      <c r="AA392" s="370"/>
      <c r="AB392" s="370"/>
      <c r="AC392" s="370"/>
      <c r="AD392" s="370"/>
      <c r="AE392" s="370"/>
      <c r="AF392" s="370"/>
      <c r="AG392" s="370"/>
      <c r="AH392" s="370"/>
      <c r="AI392" s="370"/>
      <c r="AJ392" s="370"/>
      <c r="AK392" s="370"/>
      <c r="AL392" s="370"/>
      <c r="AM392" s="370"/>
      <c r="AN392" s="370"/>
      <c r="AO392" s="370"/>
      <c r="AP392" s="370"/>
      <c r="AQ392" s="370"/>
      <c r="AR392" s="370"/>
      <c r="AS392" s="370"/>
      <c r="AT392" s="370"/>
      <c r="AU392" s="370"/>
      <c r="AV392" s="370"/>
      <c r="AW392" s="370"/>
      <c r="AX392" s="370"/>
      <c r="AY392" s="370"/>
      <c r="AZ392" s="370"/>
      <c r="BA392" s="370"/>
      <c r="BB392" s="370"/>
      <c r="BC392" s="370"/>
      <c r="BD392" s="370"/>
      <c r="BE392" s="370"/>
      <c r="BF392" s="370"/>
      <c r="BG392" s="370"/>
      <c r="BH392" s="370"/>
      <c r="BI392" s="370"/>
      <c r="BJ392" s="370"/>
      <c r="BK392" s="370"/>
      <c r="BL392" s="370"/>
      <c r="BM392" s="370"/>
      <c r="BN392" s="370"/>
      <c r="BO392" s="370"/>
      <c r="BP392" s="370"/>
    </row>
    <row r="393" spans="1:68" x14ac:dyDescent="0.2">
      <c r="A393" s="370"/>
      <c r="B393" s="370"/>
      <c r="C393" s="370"/>
      <c r="D393" s="370"/>
      <c r="E393" s="370"/>
      <c r="F393" s="370"/>
      <c r="G393" s="370"/>
      <c r="H393" s="370"/>
      <c r="I393" s="370"/>
      <c r="J393" s="370"/>
      <c r="K393" s="370"/>
      <c r="L393" s="370"/>
      <c r="M393" s="370"/>
      <c r="N393" s="370"/>
      <c r="O393" s="370"/>
      <c r="P393" s="370"/>
      <c r="Q393" s="370"/>
      <c r="R393" s="370"/>
      <c r="S393" s="370"/>
      <c r="T393" s="370"/>
      <c r="U393" s="370"/>
      <c r="V393" s="370"/>
      <c r="W393" s="370"/>
      <c r="X393" s="370"/>
      <c r="Y393" s="370"/>
      <c r="Z393" s="370"/>
      <c r="AA393" s="370"/>
      <c r="AB393" s="370"/>
      <c r="AC393" s="370"/>
      <c r="AD393" s="370"/>
      <c r="AE393" s="370"/>
      <c r="AF393" s="370"/>
      <c r="AG393" s="370"/>
      <c r="AH393" s="370"/>
      <c r="AI393" s="370"/>
      <c r="AJ393" s="370"/>
      <c r="AK393" s="370"/>
      <c r="AL393" s="370"/>
      <c r="AM393" s="370"/>
      <c r="AN393" s="370"/>
      <c r="AO393" s="370"/>
      <c r="AP393" s="370"/>
      <c r="AQ393" s="370"/>
      <c r="AR393" s="370"/>
      <c r="AS393" s="370"/>
      <c r="AT393" s="370"/>
      <c r="AU393" s="370"/>
      <c r="AV393" s="370"/>
      <c r="AW393" s="370"/>
      <c r="AX393" s="370"/>
      <c r="AY393" s="370"/>
      <c r="AZ393" s="370"/>
      <c r="BA393" s="370"/>
      <c r="BB393" s="370"/>
      <c r="BC393" s="370"/>
      <c r="BD393" s="370"/>
      <c r="BE393" s="370"/>
      <c r="BF393" s="370"/>
      <c r="BG393" s="370"/>
      <c r="BH393" s="370"/>
      <c r="BI393" s="370"/>
      <c r="BJ393" s="370"/>
      <c r="BK393" s="370"/>
      <c r="BL393" s="370"/>
      <c r="BM393" s="370"/>
      <c r="BN393" s="370"/>
      <c r="BO393" s="370"/>
      <c r="BP393" s="370"/>
    </row>
    <row r="394" spans="1:68" x14ac:dyDescent="0.2">
      <c r="A394" s="370"/>
      <c r="B394" s="370"/>
      <c r="C394" s="370"/>
      <c r="D394" s="370"/>
      <c r="E394" s="370"/>
      <c r="F394" s="370"/>
      <c r="G394" s="370"/>
      <c r="H394" s="370"/>
      <c r="I394" s="370"/>
      <c r="J394" s="370"/>
      <c r="K394" s="370"/>
      <c r="L394" s="370"/>
      <c r="M394" s="370"/>
      <c r="N394" s="370"/>
      <c r="O394" s="370"/>
      <c r="P394" s="370"/>
      <c r="Q394" s="370"/>
      <c r="R394" s="370"/>
      <c r="S394" s="370"/>
      <c r="T394" s="370"/>
      <c r="U394" s="370"/>
      <c r="V394" s="370"/>
      <c r="W394" s="370"/>
      <c r="X394" s="370"/>
      <c r="Y394" s="370"/>
      <c r="Z394" s="370"/>
      <c r="AA394" s="370"/>
      <c r="AB394" s="370"/>
      <c r="AC394" s="370"/>
      <c r="AD394" s="370"/>
      <c r="AE394" s="370"/>
      <c r="AF394" s="370"/>
      <c r="AG394" s="370"/>
      <c r="AH394" s="370"/>
      <c r="AI394" s="370"/>
      <c r="AJ394" s="370"/>
      <c r="AK394" s="370"/>
      <c r="AL394" s="370"/>
      <c r="AM394" s="370"/>
      <c r="AN394" s="370"/>
      <c r="AO394" s="370"/>
      <c r="AP394" s="370"/>
      <c r="AQ394" s="370"/>
      <c r="AR394" s="370"/>
      <c r="AS394" s="370"/>
      <c r="AT394" s="370"/>
      <c r="AU394" s="370"/>
      <c r="AV394" s="370"/>
      <c r="AW394" s="370"/>
      <c r="AX394" s="370"/>
      <c r="AY394" s="370"/>
      <c r="AZ394" s="370"/>
      <c r="BA394" s="370"/>
      <c r="BB394" s="370"/>
      <c r="BC394" s="370"/>
      <c r="BD394" s="370"/>
      <c r="BE394" s="370"/>
      <c r="BF394" s="370"/>
      <c r="BG394" s="370"/>
      <c r="BH394" s="370"/>
      <c r="BI394" s="370"/>
      <c r="BJ394" s="370"/>
      <c r="BK394" s="370"/>
      <c r="BL394" s="370"/>
      <c r="BM394" s="370"/>
      <c r="BN394" s="370"/>
      <c r="BO394" s="370"/>
      <c r="BP394" s="370"/>
    </row>
    <row r="395" spans="1:68" x14ac:dyDescent="0.2">
      <c r="A395" s="370"/>
      <c r="B395" s="370"/>
      <c r="C395" s="370"/>
      <c r="D395" s="370"/>
      <c r="E395" s="370"/>
      <c r="F395" s="370"/>
      <c r="G395" s="370"/>
      <c r="H395" s="370"/>
      <c r="I395" s="370"/>
      <c r="J395" s="370"/>
      <c r="K395" s="370"/>
      <c r="L395" s="370"/>
      <c r="M395" s="370"/>
      <c r="N395" s="370"/>
      <c r="O395" s="370"/>
      <c r="P395" s="370"/>
      <c r="Q395" s="370"/>
      <c r="R395" s="370"/>
      <c r="S395" s="370"/>
      <c r="T395" s="370"/>
      <c r="U395" s="370"/>
      <c r="V395" s="370"/>
      <c r="W395" s="370"/>
      <c r="X395" s="370"/>
      <c r="Y395" s="370"/>
      <c r="Z395" s="370"/>
      <c r="AA395" s="370"/>
      <c r="AB395" s="370"/>
      <c r="AC395" s="370"/>
      <c r="AD395" s="370"/>
      <c r="AE395" s="370"/>
      <c r="AF395" s="370"/>
      <c r="AG395" s="370"/>
      <c r="AH395" s="370"/>
      <c r="AI395" s="370"/>
      <c r="AJ395" s="370"/>
      <c r="AK395" s="370"/>
      <c r="AL395" s="370"/>
      <c r="AM395" s="370"/>
      <c r="AN395" s="370"/>
      <c r="AO395" s="370"/>
      <c r="AP395" s="370"/>
      <c r="AQ395" s="370"/>
      <c r="AR395" s="370"/>
      <c r="AS395" s="370"/>
      <c r="AT395" s="370"/>
      <c r="AU395" s="370"/>
      <c r="AV395" s="370"/>
      <c r="AW395" s="370"/>
      <c r="AX395" s="370"/>
      <c r="AY395" s="370"/>
      <c r="AZ395" s="370"/>
      <c r="BA395" s="370"/>
      <c r="BB395" s="370"/>
      <c r="BC395" s="370"/>
      <c r="BD395" s="370"/>
      <c r="BE395" s="370"/>
      <c r="BF395" s="370"/>
      <c r="BG395" s="370"/>
      <c r="BH395" s="370"/>
      <c r="BI395" s="370"/>
      <c r="BJ395" s="370"/>
      <c r="BK395" s="370"/>
      <c r="BL395" s="370"/>
      <c r="BM395" s="370"/>
      <c r="BN395" s="370"/>
      <c r="BO395" s="370"/>
      <c r="BP395" s="370"/>
    </row>
    <row r="396" spans="1:68" x14ac:dyDescent="0.2">
      <c r="A396" s="370"/>
      <c r="B396" s="370"/>
      <c r="C396" s="370"/>
      <c r="D396" s="370"/>
      <c r="E396" s="370"/>
      <c r="F396" s="370"/>
      <c r="G396" s="370"/>
      <c r="H396" s="370"/>
      <c r="I396" s="370"/>
      <c r="J396" s="370"/>
      <c r="K396" s="370"/>
      <c r="L396" s="370"/>
      <c r="M396" s="370"/>
      <c r="N396" s="370"/>
      <c r="O396" s="370"/>
      <c r="P396" s="370"/>
      <c r="Q396" s="370"/>
      <c r="R396" s="370"/>
      <c r="S396" s="370"/>
      <c r="T396" s="370"/>
      <c r="U396" s="370"/>
      <c r="V396" s="370"/>
      <c r="W396" s="370"/>
      <c r="X396" s="370"/>
      <c r="Y396" s="370"/>
      <c r="Z396" s="370"/>
      <c r="AA396" s="370"/>
      <c r="AB396" s="370"/>
      <c r="AC396" s="370"/>
      <c r="AD396" s="370"/>
      <c r="AE396" s="370"/>
      <c r="AF396" s="370"/>
      <c r="AG396" s="370"/>
      <c r="AH396" s="370"/>
      <c r="AI396" s="370"/>
      <c r="AJ396" s="370"/>
      <c r="AK396" s="370"/>
      <c r="AL396" s="370"/>
      <c r="AM396" s="370"/>
      <c r="AN396" s="370"/>
      <c r="AO396" s="370"/>
      <c r="AP396" s="370"/>
      <c r="AQ396" s="370"/>
      <c r="AR396" s="370"/>
      <c r="AS396" s="370"/>
      <c r="AT396" s="370"/>
      <c r="AU396" s="370"/>
      <c r="AV396" s="370"/>
      <c r="AW396" s="370"/>
      <c r="AX396" s="370"/>
      <c r="AY396" s="370"/>
      <c r="AZ396" s="370"/>
      <c r="BA396" s="370"/>
      <c r="BB396" s="370"/>
      <c r="BC396" s="370"/>
      <c r="BD396" s="370"/>
      <c r="BE396" s="370"/>
      <c r="BF396" s="370"/>
      <c r="BG396" s="370"/>
      <c r="BH396" s="370"/>
      <c r="BI396" s="370"/>
      <c r="BJ396" s="370"/>
      <c r="BK396" s="370"/>
      <c r="BL396" s="370"/>
      <c r="BM396" s="370"/>
      <c r="BN396" s="370"/>
      <c r="BO396" s="370"/>
      <c r="BP396" s="370"/>
    </row>
    <row r="397" spans="1:68" x14ac:dyDescent="0.2">
      <c r="A397" s="370"/>
      <c r="B397" s="370"/>
      <c r="C397" s="370"/>
      <c r="D397" s="370"/>
      <c r="E397" s="370"/>
      <c r="F397" s="370"/>
      <c r="G397" s="370"/>
      <c r="H397" s="370"/>
      <c r="I397" s="370"/>
      <c r="J397" s="370"/>
      <c r="K397" s="370"/>
      <c r="L397" s="370"/>
      <c r="M397" s="370"/>
      <c r="N397" s="370"/>
      <c r="O397" s="370"/>
      <c r="P397" s="370"/>
      <c r="Q397" s="370"/>
      <c r="R397" s="370"/>
      <c r="S397" s="370"/>
      <c r="T397" s="370"/>
      <c r="U397" s="370"/>
      <c r="V397" s="370"/>
      <c r="W397" s="370"/>
      <c r="X397" s="370"/>
      <c r="Y397" s="370"/>
      <c r="Z397" s="370"/>
      <c r="AA397" s="370"/>
      <c r="AB397" s="370"/>
      <c r="AC397" s="370"/>
      <c r="AD397" s="370"/>
      <c r="AE397" s="370"/>
      <c r="AF397" s="370"/>
      <c r="AG397" s="370"/>
      <c r="AH397" s="370"/>
      <c r="AI397" s="370"/>
      <c r="AJ397" s="370"/>
      <c r="AK397" s="370"/>
      <c r="AL397" s="370"/>
      <c r="AM397" s="370"/>
      <c r="AN397" s="370"/>
      <c r="AO397" s="370"/>
      <c r="AP397" s="370"/>
      <c r="AQ397" s="370"/>
      <c r="AR397" s="370"/>
      <c r="AS397" s="370"/>
      <c r="AT397" s="370"/>
      <c r="AU397" s="370"/>
      <c r="AV397" s="370"/>
      <c r="AW397" s="370"/>
      <c r="AX397" s="370"/>
      <c r="AY397" s="370"/>
      <c r="AZ397" s="370"/>
      <c r="BA397" s="370"/>
      <c r="BB397" s="370"/>
      <c r="BC397" s="370"/>
      <c r="BD397" s="370"/>
      <c r="BE397" s="370"/>
      <c r="BF397" s="370"/>
      <c r="BG397" s="370"/>
      <c r="BH397" s="370"/>
      <c r="BI397" s="370"/>
      <c r="BJ397" s="370"/>
      <c r="BK397" s="370"/>
      <c r="BL397" s="370"/>
      <c r="BM397" s="370"/>
      <c r="BN397" s="370"/>
      <c r="BO397" s="370"/>
      <c r="BP397" s="370"/>
    </row>
    <row r="398" spans="1:68" x14ac:dyDescent="0.2">
      <c r="A398" s="370"/>
      <c r="B398" s="370"/>
      <c r="C398" s="370"/>
      <c r="D398" s="370"/>
      <c r="E398" s="370"/>
      <c r="F398" s="370"/>
      <c r="G398" s="370"/>
      <c r="H398" s="370"/>
      <c r="I398" s="370"/>
      <c r="J398" s="370"/>
      <c r="K398" s="370"/>
      <c r="L398" s="370"/>
      <c r="M398" s="370"/>
      <c r="N398" s="370"/>
      <c r="O398" s="370"/>
      <c r="P398" s="370"/>
      <c r="Q398" s="370"/>
      <c r="R398" s="370"/>
      <c r="S398" s="370"/>
      <c r="T398" s="370"/>
      <c r="U398" s="370"/>
      <c r="V398" s="370"/>
      <c r="W398" s="370"/>
      <c r="X398" s="370"/>
      <c r="Y398" s="370"/>
      <c r="Z398" s="370"/>
      <c r="AA398" s="370"/>
      <c r="AB398" s="370"/>
      <c r="AC398" s="370"/>
      <c r="AD398" s="370"/>
      <c r="AE398" s="370"/>
      <c r="AF398" s="370"/>
      <c r="AG398" s="370"/>
      <c r="AH398" s="370"/>
      <c r="AI398" s="370"/>
      <c r="AJ398" s="370"/>
      <c r="AK398" s="370"/>
      <c r="AL398" s="370"/>
      <c r="AM398" s="370"/>
      <c r="AN398" s="370"/>
      <c r="AO398" s="370"/>
      <c r="AP398" s="370"/>
      <c r="AQ398" s="370"/>
      <c r="AR398" s="370"/>
      <c r="AS398" s="370"/>
      <c r="AT398" s="370"/>
      <c r="AU398" s="370"/>
      <c r="AV398" s="370"/>
      <c r="AW398" s="370"/>
      <c r="AX398" s="370"/>
      <c r="AY398" s="370"/>
      <c r="AZ398" s="370"/>
      <c r="BA398" s="370"/>
      <c r="BB398" s="370"/>
      <c r="BC398" s="370"/>
      <c r="BD398" s="370"/>
      <c r="BE398" s="370"/>
      <c r="BF398" s="370"/>
      <c r="BG398" s="370"/>
      <c r="BH398" s="370"/>
      <c r="BI398" s="370"/>
      <c r="BJ398" s="370"/>
      <c r="BK398" s="370"/>
      <c r="BL398" s="370"/>
      <c r="BM398" s="370"/>
      <c r="BN398" s="370"/>
      <c r="BO398" s="370"/>
      <c r="BP398" s="370"/>
    </row>
    <row r="399" spans="1:68" x14ac:dyDescent="0.2">
      <c r="A399" s="370"/>
      <c r="B399" s="370"/>
      <c r="C399" s="370"/>
      <c r="D399" s="370"/>
      <c r="E399" s="370"/>
      <c r="F399" s="370"/>
      <c r="G399" s="370"/>
      <c r="H399" s="370"/>
      <c r="I399" s="370"/>
      <c r="J399" s="370"/>
      <c r="K399" s="370"/>
      <c r="L399" s="370"/>
      <c r="M399" s="370"/>
      <c r="N399" s="370"/>
      <c r="O399" s="370"/>
      <c r="P399" s="370"/>
      <c r="Q399" s="370"/>
      <c r="R399" s="370"/>
      <c r="S399" s="370"/>
      <c r="T399" s="370"/>
      <c r="U399" s="370"/>
      <c r="V399" s="370"/>
      <c r="W399" s="370"/>
      <c r="X399" s="370"/>
      <c r="Y399" s="370"/>
      <c r="Z399" s="370"/>
      <c r="AA399" s="370"/>
      <c r="AB399" s="370"/>
      <c r="AC399" s="370"/>
      <c r="AD399" s="370"/>
      <c r="AE399" s="370"/>
      <c r="AF399" s="370"/>
      <c r="AG399" s="370"/>
      <c r="AH399" s="370"/>
      <c r="AI399" s="370"/>
      <c r="AJ399" s="370"/>
      <c r="AK399" s="370"/>
      <c r="AL399" s="370"/>
      <c r="AM399" s="370"/>
      <c r="AN399" s="370"/>
      <c r="AO399" s="370"/>
      <c r="AP399" s="370"/>
      <c r="AQ399" s="370"/>
      <c r="AR399" s="370"/>
      <c r="AS399" s="370"/>
      <c r="AT399" s="370"/>
      <c r="AU399" s="370"/>
      <c r="AV399" s="370"/>
      <c r="AW399" s="370"/>
      <c r="AX399" s="370"/>
      <c r="AY399" s="370"/>
      <c r="AZ399" s="370"/>
      <c r="BA399" s="370"/>
      <c r="BB399" s="370"/>
      <c r="BC399" s="370"/>
      <c r="BD399" s="370"/>
      <c r="BE399" s="370"/>
      <c r="BF399" s="370"/>
      <c r="BG399" s="370"/>
      <c r="BH399" s="370"/>
      <c r="BI399" s="370"/>
      <c r="BJ399" s="370"/>
      <c r="BK399" s="370"/>
      <c r="BL399" s="370"/>
      <c r="BM399" s="370"/>
      <c r="BN399" s="370"/>
      <c r="BO399" s="370"/>
      <c r="BP399" s="370"/>
    </row>
    <row r="400" spans="1:68" x14ac:dyDescent="0.2">
      <c r="A400" s="370"/>
      <c r="B400" s="370"/>
      <c r="C400" s="370"/>
      <c r="D400" s="370"/>
      <c r="E400" s="370"/>
      <c r="F400" s="370"/>
      <c r="G400" s="370"/>
      <c r="H400" s="370"/>
      <c r="I400" s="370"/>
      <c r="J400" s="370"/>
      <c r="K400" s="370"/>
      <c r="L400" s="370"/>
      <c r="M400" s="370"/>
      <c r="N400" s="370"/>
      <c r="O400" s="370"/>
      <c r="P400" s="370"/>
      <c r="Q400" s="370"/>
      <c r="R400" s="370"/>
      <c r="S400" s="370"/>
      <c r="T400" s="370"/>
      <c r="U400" s="370"/>
      <c r="V400" s="370"/>
      <c r="W400" s="370"/>
      <c r="X400" s="370"/>
      <c r="Y400" s="370"/>
      <c r="Z400" s="370"/>
      <c r="AA400" s="370"/>
      <c r="AB400" s="370"/>
      <c r="AC400" s="370"/>
      <c r="AD400" s="370"/>
      <c r="AE400" s="370"/>
      <c r="AF400" s="370"/>
      <c r="AG400" s="370"/>
      <c r="AH400" s="370"/>
      <c r="AI400" s="370"/>
      <c r="AJ400" s="370"/>
      <c r="AK400" s="370"/>
      <c r="AL400" s="370"/>
      <c r="AM400" s="370"/>
      <c r="AN400" s="370"/>
      <c r="AO400" s="370"/>
      <c r="AP400" s="370"/>
      <c r="AQ400" s="370"/>
      <c r="AR400" s="370"/>
      <c r="AS400" s="370"/>
      <c r="AT400" s="370"/>
      <c r="AU400" s="370"/>
      <c r="AV400" s="370"/>
      <c r="AW400" s="370"/>
      <c r="AX400" s="370"/>
      <c r="AY400" s="370"/>
      <c r="AZ400" s="370"/>
      <c r="BA400" s="370"/>
      <c r="BB400" s="370"/>
      <c r="BC400" s="370"/>
      <c r="BD400" s="370"/>
      <c r="BE400" s="370"/>
      <c r="BF400" s="370"/>
      <c r="BG400" s="370"/>
      <c r="BH400" s="370"/>
      <c r="BI400" s="370"/>
      <c r="BJ400" s="370"/>
      <c r="BK400" s="370"/>
      <c r="BL400" s="370"/>
      <c r="BM400" s="370"/>
      <c r="BN400" s="370"/>
      <c r="BO400" s="370"/>
      <c r="BP400" s="370"/>
    </row>
    <row r="401" spans="1:68" x14ac:dyDescent="0.2">
      <c r="A401" s="370"/>
      <c r="B401" s="370"/>
      <c r="C401" s="370"/>
      <c r="D401" s="370"/>
      <c r="E401" s="370"/>
      <c r="F401" s="370"/>
      <c r="G401" s="370"/>
      <c r="H401" s="370"/>
      <c r="I401" s="370"/>
      <c r="J401" s="370"/>
      <c r="K401" s="370"/>
      <c r="L401" s="370"/>
      <c r="M401" s="370"/>
      <c r="N401" s="370"/>
      <c r="O401" s="370"/>
      <c r="P401" s="370"/>
      <c r="Q401" s="370"/>
      <c r="R401" s="370"/>
      <c r="S401" s="370"/>
      <c r="T401" s="370"/>
      <c r="U401" s="370"/>
      <c r="V401" s="370"/>
      <c r="W401" s="370"/>
      <c r="X401" s="370"/>
      <c r="Y401" s="370"/>
      <c r="Z401" s="370"/>
      <c r="AA401" s="370"/>
      <c r="AB401" s="370"/>
      <c r="AC401" s="370"/>
      <c r="AD401" s="370"/>
      <c r="AE401" s="370"/>
      <c r="AF401" s="370"/>
      <c r="AG401" s="370"/>
      <c r="AH401" s="370"/>
      <c r="AI401" s="370"/>
      <c r="AJ401" s="370"/>
      <c r="AK401" s="370"/>
      <c r="AL401" s="370"/>
      <c r="AM401" s="370"/>
      <c r="AN401" s="370"/>
      <c r="AO401" s="370"/>
      <c r="AP401" s="370"/>
      <c r="AQ401" s="370"/>
      <c r="AR401" s="370"/>
      <c r="AS401" s="370"/>
      <c r="AT401" s="370"/>
      <c r="AU401" s="370"/>
      <c r="AV401" s="370"/>
      <c r="AW401" s="370"/>
      <c r="AX401" s="370"/>
      <c r="AY401" s="370"/>
      <c r="AZ401" s="370"/>
      <c r="BA401" s="370"/>
      <c r="BB401" s="370"/>
      <c r="BC401" s="370"/>
      <c r="BD401" s="370"/>
      <c r="BE401" s="370"/>
      <c r="BF401" s="370"/>
      <c r="BG401" s="370"/>
      <c r="BH401" s="370"/>
      <c r="BI401" s="370"/>
      <c r="BJ401" s="370"/>
      <c r="BK401" s="370"/>
      <c r="BL401" s="370"/>
      <c r="BM401" s="370"/>
      <c r="BN401" s="370"/>
      <c r="BO401" s="370"/>
      <c r="BP401" s="370"/>
    </row>
    <row r="402" spans="1:68" x14ac:dyDescent="0.2">
      <c r="A402" s="370"/>
      <c r="B402" s="370"/>
      <c r="C402" s="370"/>
      <c r="D402" s="370"/>
      <c r="E402" s="370"/>
      <c r="F402" s="370"/>
      <c r="G402" s="370"/>
      <c r="H402" s="370"/>
      <c r="I402" s="370"/>
      <c r="J402" s="370"/>
      <c r="K402" s="370"/>
      <c r="L402" s="370"/>
      <c r="M402" s="370"/>
      <c r="N402" s="370"/>
      <c r="O402" s="370"/>
      <c r="P402" s="370"/>
      <c r="Q402" s="370"/>
      <c r="R402" s="370"/>
      <c r="S402" s="370"/>
      <c r="T402" s="370"/>
      <c r="U402" s="370"/>
      <c r="V402" s="370"/>
      <c r="W402" s="370"/>
      <c r="X402" s="370"/>
      <c r="Y402" s="370"/>
      <c r="Z402" s="370"/>
      <c r="AA402" s="370"/>
      <c r="AB402" s="370"/>
      <c r="AC402" s="370"/>
      <c r="AD402" s="370"/>
      <c r="AE402" s="370"/>
      <c r="AF402" s="370"/>
      <c r="AG402" s="370"/>
      <c r="AH402" s="370"/>
      <c r="AI402" s="370"/>
      <c r="AJ402" s="370"/>
      <c r="AK402" s="370"/>
      <c r="AL402" s="370"/>
      <c r="AM402" s="370"/>
      <c r="AN402" s="370"/>
      <c r="AO402" s="370"/>
      <c r="AP402" s="370"/>
      <c r="AQ402" s="370"/>
      <c r="AR402" s="370"/>
      <c r="AS402" s="370"/>
      <c r="AT402" s="370"/>
      <c r="AU402" s="370"/>
      <c r="AV402" s="370"/>
      <c r="AW402" s="370"/>
      <c r="AX402" s="370"/>
      <c r="AY402" s="370"/>
      <c r="AZ402" s="370"/>
      <c r="BA402" s="370"/>
      <c r="BB402" s="370"/>
      <c r="BC402" s="370"/>
      <c r="BD402" s="370"/>
      <c r="BE402" s="370"/>
      <c r="BF402" s="370"/>
      <c r="BG402" s="370"/>
      <c r="BH402" s="370"/>
      <c r="BI402" s="370"/>
      <c r="BJ402" s="370"/>
      <c r="BK402" s="370"/>
      <c r="BL402" s="370"/>
      <c r="BM402" s="370"/>
      <c r="BN402" s="370"/>
      <c r="BO402" s="370"/>
      <c r="BP402" s="370"/>
    </row>
    <row r="403" spans="1:68" x14ac:dyDescent="0.2">
      <c r="A403" s="370"/>
      <c r="B403" s="370"/>
      <c r="C403" s="370"/>
      <c r="D403" s="370"/>
      <c r="E403" s="370"/>
      <c r="F403" s="370"/>
      <c r="G403" s="370"/>
      <c r="H403" s="370"/>
      <c r="I403" s="370"/>
      <c r="J403" s="370"/>
      <c r="K403" s="370"/>
      <c r="L403" s="370"/>
      <c r="M403" s="370"/>
      <c r="N403" s="370"/>
      <c r="O403" s="370"/>
      <c r="P403" s="370"/>
      <c r="Q403" s="370"/>
      <c r="R403" s="370"/>
      <c r="S403" s="370"/>
      <c r="T403" s="370"/>
      <c r="U403" s="370"/>
      <c r="V403" s="370"/>
      <c r="W403" s="370"/>
      <c r="X403" s="370"/>
      <c r="Y403" s="370"/>
      <c r="Z403" s="370"/>
      <c r="AA403" s="370"/>
      <c r="AB403" s="370"/>
      <c r="AC403" s="370"/>
      <c r="AD403" s="370"/>
      <c r="AE403" s="370"/>
      <c r="AF403" s="370"/>
      <c r="AG403" s="370"/>
      <c r="AH403" s="370"/>
      <c r="AI403" s="370"/>
      <c r="AJ403" s="370"/>
      <c r="AK403" s="370"/>
      <c r="AL403" s="370"/>
      <c r="AM403" s="370"/>
      <c r="AN403" s="370"/>
      <c r="AO403" s="370"/>
      <c r="AP403" s="370"/>
      <c r="AQ403" s="370"/>
      <c r="AR403" s="370"/>
      <c r="AS403" s="370"/>
      <c r="AT403" s="370"/>
      <c r="AU403" s="370"/>
      <c r="AV403" s="370"/>
      <c r="AW403" s="370"/>
      <c r="AX403" s="370"/>
      <c r="AY403" s="370"/>
      <c r="AZ403" s="370"/>
      <c r="BA403" s="370"/>
      <c r="BB403" s="370"/>
      <c r="BC403" s="370"/>
      <c r="BD403" s="370"/>
      <c r="BE403" s="370"/>
      <c r="BF403" s="370"/>
      <c r="BG403" s="370"/>
      <c r="BH403" s="370"/>
      <c r="BI403" s="370"/>
      <c r="BJ403" s="370"/>
      <c r="BK403" s="370"/>
      <c r="BL403" s="370"/>
      <c r="BM403" s="370"/>
      <c r="BN403" s="370"/>
      <c r="BO403" s="370"/>
      <c r="BP403" s="370"/>
    </row>
    <row r="404" spans="1:68" x14ac:dyDescent="0.2">
      <c r="A404" s="370"/>
      <c r="B404" s="370"/>
      <c r="C404" s="370"/>
      <c r="D404" s="370"/>
      <c r="E404" s="370"/>
      <c r="F404" s="370"/>
      <c r="G404" s="370"/>
      <c r="H404" s="370"/>
      <c r="I404" s="370"/>
      <c r="J404" s="370"/>
      <c r="K404" s="370"/>
      <c r="L404" s="370"/>
      <c r="M404" s="370"/>
      <c r="N404" s="370"/>
      <c r="O404" s="370"/>
      <c r="P404" s="370"/>
      <c r="Q404" s="370"/>
      <c r="R404" s="370"/>
      <c r="S404" s="370"/>
      <c r="T404" s="370"/>
      <c r="U404" s="370"/>
      <c r="V404" s="370"/>
      <c r="W404" s="370"/>
      <c r="X404" s="370"/>
      <c r="Y404" s="370"/>
      <c r="Z404" s="370"/>
      <c r="AA404" s="370"/>
      <c r="AB404" s="370"/>
      <c r="AC404" s="370"/>
      <c r="AD404" s="370"/>
      <c r="AE404" s="370"/>
      <c r="AF404" s="370"/>
      <c r="AG404" s="370"/>
      <c r="AH404" s="370"/>
      <c r="AI404" s="370"/>
      <c r="AJ404" s="370"/>
      <c r="AK404" s="370"/>
      <c r="AL404" s="370"/>
      <c r="AM404" s="370"/>
      <c r="AN404" s="370"/>
      <c r="AO404" s="370"/>
      <c r="AP404" s="370"/>
      <c r="AQ404" s="370"/>
      <c r="AR404" s="370"/>
      <c r="AS404" s="370"/>
      <c r="AT404" s="370"/>
      <c r="AU404" s="370"/>
      <c r="AV404" s="370"/>
      <c r="AW404" s="370"/>
      <c r="AX404" s="370"/>
      <c r="AY404" s="370"/>
      <c r="AZ404" s="370"/>
      <c r="BA404" s="370"/>
      <c r="BB404" s="370"/>
      <c r="BC404" s="370"/>
      <c r="BD404" s="370"/>
      <c r="BE404" s="370"/>
      <c r="BF404" s="370"/>
      <c r="BG404" s="370"/>
      <c r="BH404" s="370"/>
      <c r="BI404" s="370"/>
      <c r="BJ404" s="370"/>
      <c r="BK404" s="370"/>
      <c r="BL404" s="370"/>
      <c r="BM404" s="370"/>
      <c r="BN404" s="370"/>
      <c r="BO404" s="370"/>
      <c r="BP404" s="370"/>
    </row>
    <row r="405" spans="1:68" x14ac:dyDescent="0.2">
      <c r="A405" s="370"/>
      <c r="B405" s="370"/>
      <c r="C405" s="370"/>
      <c r="D405" s="370"/>
      <c r="E405" s="370"/>
      <c r="F405" s="370"/>
      <c r="G405" s="370"/>
      <c r="H405" s="370"/>
      <c r="I405" s="370"/>
      <c r="J405" s="370"/>
      <c r="K405" s="370"/>
      <c r="L405" s="370"/>
      <c r="M405" s="370"/>
      <c r="N405" s="370"/>
      <c r="O405" s="370"/>
      <c r="P405" s="370"/>
      <c r="Q405" s="370"/>
      <c r="R405" s="370"/>
      <c r="S405" s="370"/>
      <c r="T405" s="370"/>
      <c r="U405" s="370"/>
      <c r="V405" s="370"/>
      <c r="W405" s="370"/>
      <c r="X405" s="370"/>
      <c r="Y405" s="370"/>
      <c r="Z405" s="370"/>
      <c r="AA405" s="370"/>
      <c r="AB405" s="370"/>
      <c r="AC405" s="370"/>
      <c r="AD405" s="370"/>
      <c r="AE405" s="370"/>
      <c r="AF405" s="370"/>
      <c r="AG405" s="370"/>
      <c r="AH405" s="370"/>
      <c r="AI405" s="370"/>
      <c r="AJ405" s="370"/>
      <c r="AK405" s="370"/>
      <c r="AL405" s="370"/>
      <c r="AM405" s="370"/>
      <c r="AN405" s="370"/>
      <c r="AO405" s="370"/>
      <c r="AP405" s="370"/>
      <c r="AQ405" s="370"/>
      <c r="AR405" s="370"/>
      <c r="AS405" s="370"/>
      <c r="AT405" s="370"/>
      <c r="AU405" s="370"/>
      <c r="AV405" s="370"/>
      <c r="AW405" s="370"/>
      <c r="AX405" s="370"/>
      <c r="AY405" s="370"/>
      <c r="AZ405" s="370"/>
      <c r="BA405" s="370"/>
      <c r="BB405" s="370"/>
      <c r="BC405" s="370"/>
      <c r="BD405" s="370"/>
      <c r="BE405" s="370"/>
      <c r="BF405" s="370"/>
      <c r="BG405" s="370"/>
      <c r="BH405" s="370"/>
      <c r="BI405" s="370"/>
      <c r="BJ405" s="370"/>
      <c r="BK405" s="370"/>
      <c r="BL405" s="370"/>
      <c r="BM405" s="370"/>
      <c r="BN405" s="370"/>
      <c r="BO405" s="370"/>
      <c r="BP405" s="370"/>
    </row>
    <row r="406" spans="1:68" x14ac:dyDescent="0.2">
      <c r="A406" s="370"/>
      <c r="B406" s="370"/>
      <c r="C406" s="370"/>
      <c r="D406" s="370"/>
      <c r="E406" s="370"/>
      <c r="F406" s="370"/>
      <c r="G406" s="370"/>
      <c r="H406" s="370"/>
      <c r="I406" s="370"/>
      <c r="J406" s="370"/>
      <c r="K406" s="370"/>
      <c r="L406" s="370"/>
      <c r="M406" s="370"/>
      <c r="N406" s="370"/>
      <c r="O406" s="370"/>
      <c r="P406" s="370"/>
      <c r="Q406" s="370"/>
      <c r="R406" s="370"/>
      <c r="S406" s="370"/>
      <c r="T406" s="370"/>
      <c r="U406" s="370"/>
      <c r="V406" s="370"/>
      <c r="W406" s="370"/>
      <c r="X406" s="370"/>
      <c r="Y406" s="370"/>
      <c r="Z406" s="370"/>
      <c r="AA406" s="370"/>
      <c r="AB406" s="370"/>
      <c r="AC406" s="370"/>
      <c r="AD406" s="370"/>
      <c r="AE406" s="370"/>
      <c r="AF406" s="370"/>
      <c r="AG406" s="370"/>
      <c r="AH406" s="370"/>
      <c r="AI406" s="370"/>
      <c r="AJ406" s="370"/>
      <c r="AK406" s="370"/>
      <c r="AL406" s="370"/>
      <c r="AM406" s="370"/>
      <c r="AN406" s="370"/>
      <c r="AO406" s="370"/>
      <c r="AP406" s="370"/>
      <c r="AQ406" s="370"/>
      <c r="AR406" s="370"/>
      <c r="AS406" s="370"/>
      <c r="AT406" s="370"/>
      <c r="AU406" s="370"/>
      <c r="AV406" s="370"/>
      <c r="AW406" s="370"/>
      <c r="AX406" s="370"/>
      <c r="AY406" s="370"/>
      <c r="AZ406" s="370"/>
      <c r="BA406" s="370"/>
      <c r="BB406" s="370"/>
      <c r="BC406" s="370"/>
      <c r="BD406" s="370"/>
      <c r="BE406" s="370"/>
      <c r="BF406" s="370"/>
      <c r="BG406" s="370"/>
      <c r="BH406" s="370"/>
      <c r="BI406" s="370"/>
      <c r="BJ406" s="370"/>
      <c r="BK406" s="370"/>
      <c r="BL406" s="370"/>
      <c r="BM406" s="370"/>
      <c r="BN406" s="370"/>
      <c r="BO406" s="370"/>
      <c r="BP406" s="370"/>
    </row>
    <row r="407" spans="1:68" x14ac:dyDescent="0.2">
      <c r="A407" s="370"/>
      <c r="B407" s="370"/>
      <c r="C407" s="370"/>
      <c r="D407" s="370"/>
      <c r="E407" s="370"/>
      <c r="F407" s="370"/>
      <c r="G407" s="370"/>
      <c r="H407" s="370"/>
      <c r="I407" s="370"/>
      <c r="J407" s="370"/>
      <c r="K407" s="370"/>
      <c r="L407" s="370"/>
      <c r="M407" s="370"/>
      <c r="N407" s="370"/>
      <c r="O407" s="370"/>
      <c r="P407" s="370"/>
      <c r="Q407" s="370"/>
      <c r="R407" s="370"/>
      <c r="S407" s="370"/>
      <c r="T407" s="370"/>
      <c r="U407" s="370"/>
      <c r="V407" s="370"/>
      <c r="W407" s="370"/>
      <c r="X407" s="370"/>
      <c r="Y407" s="370"/>
      <c r="Z407" s="370"/>
      <c r="AA407" s="370"/>
      <c r="AB407" s="370"/>
      <c r="AC407" s="370"/>
      <c r="AD407" s="370"/>
      <c r="AE407" s="370"/>
      <c r="AF407" s="370"/>
      <c r="AG407" s="370"/>
      <c r="AH407" s="370"/>
      <c r="AI407" s="370"/>
      <c r="AJ407" s="370"/>
      <c r="AK407" s="370"/>
      <c r="AL407" s="370"/>
      <c r="AM407" s="370"/>
      <c r="AN407" s="370"/>
      <c r="AO407" s="370"/>
      <c r="AP407" s="370"/>
      <c r="AQ407" s="370"/>
      <c r="AR407" s="370"/>
      <c r="AS407" s="370"/>
      <c r="AT407" s="370"/>
      <c r="AU407" s="370"/>
      <c r="AV407" s="370"/>
      <c r="AW407" s="370"/>
      <c r="AX407" s="370"/>
      <c r="AY407" s="370"/>
      <c r="AZ407" s="370"/>
      <c r="BA407" s="370"/>
      <c r="BB407" s="370"/>
      <c r="BC407" s="370"/>
      <c r="BD407" s="370"/>
      <c r="BE407" s="370"/>
      <c r="BF407" s="370"/>
      <c r="BG407" s="370"/>
      <c r="BH407" s="370"/>
      <c r="BI407" s="370"/>
      <c r="BJ407" s="370"/>
      <c r="BK407" s="370"/>
      <c r="BL407" s="370"/>
      <c r="BM407" s="370"/>
      <c r="BN407" s="370"/>
      <c r="BO407" s="370"/>
      <c r="BP407" s="370"/>
    </row>
    <row r="408" spans="1:68" x14ac:dyDescent="0.2">
      <c r="A408" s="370"/>
      <c r="B408" s="370"/>
      <c r="C408" s="370"/>
      <c r="D408" s="370"/>
      <c r="E408" s="370"/>
      <c r="F408" s="370"/>
      <c r="G408" s="370"/>
      <c r="H408" s="370"/>
      <c r="I408" s="370"/>
      <c r="J408" s="370"/>
      <c r="K408" s="370"/>
      <c r="L408" s="370"/>
      <c r="M408" s="370"/>
      <c r="N408" s="370"/>
      <c r="O408" s="370"/>
      <c r="P408" s="370"/>
      <c r="Q408" s="370"/>
      <c r="R408" s="370"/>
      <c r="S408" s="370"/>
      <c r="T408" s="370"/>
      <c r="U408" s="370"/>
      <c r="V408" s="370"/>
      <c r="W408" s="370"/>
      <c r="X408" s="370"/>
      <c r="Y408" s="370"/>
      <c r="Z408" s="370"/>
      <c r="AA408" s="370"/>
      <c r="AB408" s="370"/>
      <c r="AC408" s="370"/>
      <c r="AD408" s="370"/>
      <c r="AE408" s="370"/>
      <c r="AF408" s="370"/>
      <c r="AG408" s="370"/>
      <c r="AH408" s="370"/>
      <c r="AI408" s="370"/>
      <c r="AJ408" s="370"/>
      <c r="AK408" s="370"/>
      <c r="AL408" s="370"/>
      <c r="AM408" s="370"/>
      <c r="AN408" s="370"/>
      <c r="AO408" s="370"/>
      <c r="AP408" s="370"/>
      <c r="AQ408" s="370"/>
      <c r="AR408" s="370"/>
      <c r="AS408" s="370"/>
      <c r="AT408" s="370"/>
      <c r="AU408" s="370"/>
      <c r="AV408" s="370"/>
      <c r="AW408" s="370"/>
      <c r="AX408" s="370"/>
      <c r="AY408" s="370"/>
      <c r="AZ408" s="370"/>
      <c r="BA408" s="370"/>
      <c r="BB408" s="370"/>
      <c r="BC408" s="370"/>
      <c r="BD408" s="370"/>
      <c r="BE408" s="370"/>
      <c r="BF408" s="370"/>
      <c r="BG408" s="370"/>
      <c r="BH408" s="370"/>
      <c r="BI408" s="370"/>
      <c r="BJ408" s="370"/>
      <c r="BK408" s="370"/>
      <c r="BL408" s="370"/>
      <c r="BM408" s="370"/>
      <c r="BN408" s="370"/>
      <c r="BO408" s="370"/>
      <c r="BP408" s="370"/>
    </row>
    <row r="409" spans="1:68" x14ac:dyDescent="0.2">
      <c r="A409" s="370"/>
      <c r="B409" s="370"/>
      <c r="C409" s="370"/>
      <c r="D409" s="370"/>
      <c r="E409" s="370"/>
      <c r="F409" s="370"/>
      <c r="G409" s="370"/>
      <c r="H409" s="370"/>
      <c r="I409" s="370"/>
      <c r="J409" s="370"/>
      <c r="K409" s="370"/>
      <c r="L409" s="370"/>
      <c r="M409" s="370"/>
      <c r="N409" s="370"/>
      <c r="O409" s="370"/>
      <c r="P409" s="370"/>
      <c r="Q409" s="370"/>
      <c r="R409" s="370"/>
      <c r="S409" s="370"/>
      <c r="T409" s="370"/>
      <c r="U409" s="370"/>
      <c r="V409" s="370"/>
      <c r="W409" s="370"/>
      <c r="X409" s="370"/>
      <c r="Y409" s="370"/>
      <c r="Z409" s="370"/>
      <c r="AA409" s="370"/>
      <c r="AB409" s="370"/>
      <c r="AC409" s="370"/>
      <c r="AD409" s="370"/>
      <c r="AE409" s="370"/>
      <c r="AF409" s="370"/>
      <c r="AG409" s="370"/>
      <c r="AH409" s="370"/>
      <c r="AI409" s="370"/>
      <c r="AJ409" s="370"/>
      <c r="AK409" s="370"/>
      <c r="AL409" s="370"/>
      <c r="AM409" s="370"/>
      <c r="AN409" s="370"/>
      <c r="AO409" s="370"/>
      <c r="AP409" s="370"/>
      <c r="AQ409" s="370"/>
      <c r="AR409" s="370"/>
      <c r="AS409" s="370"/>
      <c r="AT409" s="370"/>
      <c r="AU409" s="370"/>
      <c r="AV409" s="370"/>
      <c r="AW409" s="370"/>
      <c r="AX409" s="370"/>
      <c r="AY409" s="370"/>
      <c r="AZ409" s="370"/>
      <c r="BA409" s="370"/>
      <c r="BB409" s="370"/>
      <c r="BC409" s="370"/>
      <c r="BD409" s="370"/>
      <c r="BE409" s="370"/>
      <c r="BF409" s="370"/>
      <c r="BG409" s="370"/>
      <c r="BH409" s="370"/>
      <c r="BI409" s="370"/>
      <c r="BJ409" s="370"/>
      <c r="BK409" s="370"/>
      <c r="BL409" s="370"/>
      <c r="BM409" s="370"/>
      <c r="BN409" s="370"/>
      <c r="BO409" s="370"/>
      <c r="BP409" s="370"/>
    </row>
    <row r="410" spans="1:68" x14ac:dyDescent="0.2">
      <c r="A410" s="370"/>
      <c r="B410" s="370"/>
      <c r="C410" s="370"/>
      <c r="D410" s="370"/>
      <c r="E410" s="370"/>
      <c r="F410" s="370"/>
      <c r="G410" s="370"/>
      <c r="H410" s="370"/>
      <c r="I410" s="370"/>
      <c r="J410" s="370"/>
      <c r="K410" s="370"/>
      <c r="L410" s="370"/>
      <c r="M410" s="370"/>
      <c r="N410" s="370"/>
      <c r="O410" s="370"/>
      <c r="P410" s="370"/>
      <c r="Q410" s="370"/>
      <c r="R410" s="370"/>
      <c r="S410" s="370"/>
      <c r="T410" s="370"/>
      <c r="U410" s="370"/>
      <c r="V410" s="370"/>
      <c r="W410" s="370"/>
      <c r="X410" s="370"/>
      <c r="Y410" s="370"/>
      <c r="Z410" s="370"/>
      <c r="AA410" s="370"/>
      <c r="AB410" s="370"/>
      <c r="AC410" s="370"/>
      <c r="AD410" s="370"/>
      <c r="AE410" s="370"/>
      <c r="AF410" s="370"/>
      <c r="AG410" s="370"/>
      <c r="AH410" s="370"/>
      <c r="AI410" s="370"/>
      <c r="AJ410" s="370"/>
      <c r="AK410" s="370"/>
      <c r="AL410" s="370"/>
      <c r="AM410" s="370"/>
      <c r="AN410" s="370"/>
      <c r="AO410" s="370"/>
      <c r="AP410" s="370"/>
      <c r="AQ410" s="370"/>
      <c r="AR410" s="370"/>
      <c r="AS410" s="370"/>
      <c r="AT410" s="370"/>
      <c r="AU410" s="370"/>
      <c r="AV410" s="370"/>
      <c r="AW410" s="370"/>
      <c r="AX410" s="370"/>
      <c r="AY410" s="370"/>
      <c r="AZ410" s="370"/>
      <c r="BA410" s="370"/>
      <c r="BB410" s="370"/>
      <c r="BC410" s="370"/>
      <c r="BD410" s="370"/>
      <c r="BE410" s="370"/>
      <c r="BF410" s="370"/>
      <c r="BG410" s="370"/>
      <c r="BH410" s="370"/>
      <c r="BI410" s="370"/>
      <c r="BJ410" s="370"/>
      <c r="BK410" s="370"/>
      <c r="BL410" s="370"/>
      <c r="BM410" s="370"/>
      <c r="BN410" s="370"/>
      <c r="BO410" s="370"/>
      <c r="BP410" s="370"/>
    </row>
    <row r="411" spans="1:68" x14ac:dyDescent="0.2">
      <c r="A411" s="370"/>
      <c r="B411" s="370"/>
      <c r="C411" s="370"/>
      <c r="D411" s="370"/>
      <c r="E411" s="370"/>
      <c r="F411" s="370"/>
      <c r="G411" s="370"/>
      <c r="H411" s="370"/>
      <c r="I411" s="370"/>
      <c r="J411" s="370"/>
      <c r="K411" s="370"/>
      <c r="L411" s="370"/>
      <c r="M411" s="370"/>
      <c r="N411" s="370"/>
      <c r="O411" s="370"/>
      <c r="P411" s="370"/>
      <c r="Q411" s="370"/>
      <c r="R411" s="370"/>
      <c r="S411" s="370"/>
      <c r="T411" s="370"/>
      <c r="U411" s="370"/>
      <c r="V411" s="370"/>
      <c r="W411" s="370"/>
      <c r="X411" s="370"/>
      <c r="Y411" s="370"/>
      <c r="Z411" s="370"/>
      <c r="AA411" s="370"/>
      <c r="AB411" s="370"/>
      <c r="AC411" s="370"/>
      <c r="AD411" s="370"/>
      <c r="AE411" s="370"/>
      <c r="AF411" s="370"/>
      <c r="AG411" s="370"/>
      <c r="AH411" s="370"/>
      <c r="AI411" s="370"/>
      <c r="AJ411" s="370"/>
      <c r="AK411" s="370"/>
      <c r="AL411" s="370"/>
      <c r="AM411" s="370"/>
      <c r="AN411" s="370"/>
      <c r="AO411" s="370"/>
      <c r="AP411" s="370"/>
      <c r="AQ411" s="370"/>
      <c r="AR411" s="370"/>
      <c r="AS411" s="370"/>
      <c r="AT411" s="370"/>
      <c r="AU411" s="370"/>
      <c r="AV411" s="370"/>
      <c r="AW411" s="370"/>
      <c r="AX411" s="370"/>
      <c r="AY411" s="370"/>
      <c r="AZ411" s="370"/>
      <c r="BA411" s="370"/>
      <c r="BB411" s="370"/>
      <c r="BC411" s="370"/>
      <c r="BD411" s="370"/>
      <c r="BE411" s="370"/>
      <c r="BF411" s="370"/>
      <c r="BG411" s="370"/>
      <c r="BH411" s="370"/>
      <c r="BI411" s="370"/>
      <c r="BJ411" s="370"/>
      <c r="BK411" s="370"/>
      <c r="BL411" s="370"/>
      <c r="BM411" s="370"/>
      <c r="BN411" s="370"/>
      <c r="BO411" s="370"/>
      <c r="BP411" s="370"/>
    </row>
    <row r="412" spans="1:68" x14ac:dyDescent="0.2">
      <c r="A412" s="370"/>
      <c r="B412" s="370"/>
      <c r="C412" s="370"/>
      <c r="D412" s="370"/>
      <c r="E412" s="370"/>
      <c r="F412" s="370"/>
      <c r="G412" s="370"/>
      <c r="H412" s="370"/>
      <c r="I412" s="370"/>
      <c r="J412" s="370"/>
      <c r="K412" s="370"/>
      <c r="L412" s="370"/>
      <c r="M412" s="370"/>
      <c r="N412" s="370"/>
      <c r="O412" s="370"/>
      <c r="P412" s="370"/>
      <c r="Q412" s="370"/>
      <c r="R412" s="370"/>
      <c r="S412" s="370"/>
      <c r="T412" s="370"/>
      <c r="U412" s="370"/>
      <c r="V412" s="370"/>
      <c r="W412" s="370"/>
      <c r="X412" s="370"/>
      <c r="Y412" s="370"/>
      <c r="Z412" s="370"/>
      <c r="AA412" s="370"/>
      <c r="AB412" s="370"/>
      <c r="AC412" s="370"/>
      <c r="AD412" s="370"/>
      <c r="AE412" s="370"/>
      <c r="AF412" s="370"/>
      <c r="AG412" s="370"/>
      <c r="AH412" s="370"/>
      <c r="AI412" s="370"/>
      <c r="AJ412" s="370"/>
      <c r="AK412" s="370"/>
      <c r="AL412" s="370"/>
      <c r="AM412" s="370"/>
      <c r="AN412" s="370"/>
      <c r="AO412" s="370"/>
      <c r="AP412" s="370"/>
      <c r="AQ412" s="370"/>
      <c r="AR412" s="370"/>
      <c r="AS412" s="370"/>
      <c r="AT412" s="370"/>
      <c r="AU412" s="370"/>
      <c r="AV412" s="370"/>
      <c r="AW412" s="370"/>
      <c r="AX412" s="370"/>
      <c r="AY412" s="370"/>
      <c r="AZ412" s="370"/>
      <c r="BA412" s="370"/>
      <c r="BB412" s="370"/>
      <c r="BC412" s="370"/>
      <c r="BD412" s="370"/>
      <c r="BE412" s="370"/>
      <c r="BF412" s="370"/>
      <c r="BG412" s="370"/>
      <c r="BH412" s="370"/>
      <c r="BI412" s="370"/>
      <c r="BJ412" s="370"/>
      <c r="BK412" s="370"/>
      <c r="BL412" s="370"/>
      <c r="BM412" s="370"/>
      <c r="BN412" s="370"/>
      <c r="BO412" s="370"/>
      <c r="BP412" s="370"/>
    </row>
    <row r="413" spans="1:68" x14ac:dyDescent="0.2">
      <c r="A413" s="370"/>
      <c r="B413" s="370"/>
      <c r="C413" s="370"/>
      <c r="D413" s="370"/>
      <c r="E413" s="370"/>
      <c r="F413" s="370"/>
      <c r="G413" s="370"/>
      <c r="H413" s="370"/>
      <c r="I413" s="370"/>
      <c r="J413" s="370"/>
      <c r="K413" s="370"/>
      <c r="L413" s="370"/>
      <c r="M413" s="370"/>
      <c r="N413" s="370"/>
      <c r="O413" s="370"/>
      <c r="P413" s="370"/>
      <c r="Q413" s="370"/>
      <c r="R413" s="370"/>
      <c r="S413" s="370"/>
      <c r="T413" s="370"/>
      <c r="U413" s="370"/>
      <c r="V413" s="370"/>
      <c r="W413" s="370"/>
      <c r="X413" s="370"/>
      <c r="Y413" s="370"/>
      <c r="Z413" s="370"/>
      <c r="AA413" s="370"/>
      <c r="AB413" s="370"/>
      <c r="AC413" s="370"/>
      <c r="AD413" s="370"/>
      <c r="AE413" s="370"/>
      <c r="AF413" s="370"/>
      <c r="AG413" s="370"/>
      <c r="AH413" s="370"/>
      <c r="AI413" s="370"/>
      <c r="AJ413" s="370"/>
      <c r="AK413" s="370"/>
      <c r="AL413" s="370"/>
      <c r="AM413" s="370"/>
      <c r="AN413" s="370"/>
      <c r="AO413" s="370"/>
      <c r="AP413" s="370"/>
      <c r="AQ413" s="370"/>
      <c r="AR413" s="370"/>
      <c r="AS413" s="370"/>
      <c r="AT413" s="370"/>
      <c r="AU413" s="370"/>
      <c r="AV413" s="370"/>
      <c r="AW413" s="370"/>
      <c r="AX413" s="370"/>
      <c r="AY413" s="370"/>
      <c r="AZ413" s="370"/>
      <c r="BA413" s="370"/>
      <c r="BB413" s="370"/>
      <c r="BC413" s="370"/>
      <c r="BD413" s="370"/>
      <c r="BE413" s="370"/>
      <c r="BF413" s="370"/>
      <c r="BG413" s="370"/>
      <c r="BH413" s="370"/>
      <c r="BI413" s="370"/>
      <c r="BJ413" s="370"/>
      <c r="BK413" s="370"/>
      <c r="BL413" s="370"/>
      <c r="BM413" s="370"/>
      <c r="BN413" s="370"/>
      <c r="BO413" s="370"/>
      <c r="BP413" s="370"/>
    </row>
    <row r="414" spans="1:68" x14ac:dyDescent="0.2">
      <c r="A414" s="370"/>
      <c r="B414" s="370"/>
      <c r="C414" s="370"/>
      <c r="D414" s="370"/>
      <c r="E414" s="370"/>
      <c r="F414" s="370"/>
      <c r="G414" s="370"/>
      <c r="H414" s="370"/>
      <c r="I414" s="370"/>
      <c r="J414" s="370"/>
      <c r="K414" s="370"/>
      <c r="L414" s="370"/>
      <c r="M414" s="370"/>
      <c r="N414" s="370"/>
      <c r="O414" s="370"/>
      <c r="P414" s="370"/>
      <c r="Q414" s="370"/>
      <c r="R414" s="370"/>
      <c r="S414" s="370"/>
      <c r="T414" s="370"/>
      <c r="U414" s="370"/>
      <c r="V414" s="370"/>
      <c r="W414" s="370"/>
      <c r="X414" s="370"/>
      <c r="Y414" s="370"/>
      <c r="Z414" s="370"/>
      <c r="AA414" s="370"/>
      <c r="AB414" s="370"/>
      <c r="AC414" s="370"/>
      <c r="AD414" s="370"/>
      <c r="AE414" s="370"/>
      <c r="AF414" s="370"/>
      <c r="AG414" s="370"/>
      <c r="AH414" s="370"/>
      <c r="AI414" s="370"/>
      <c r="AJ414" s="370"/>
      <c r="AK414" s="370"/>
      <c r="AL414" s="370"/>
      <c r="AM414" s="370"/>
      <c r="AN414" s="370"/>
      <c r="AO414" s="370"/>
      <c r="AP414" s="370"/>
      <c r="AQ414" s="370"/>
      <c r="AR414" s="370"/>
      <c r="AS414" s="370"/>
      <c r="AT414" s="370"/>
      <c r="AU414" s="370"/>
      <c r="AV414" s="370"/>
      <c r="AW414" s="370"/>
      <c r="AX414" s="370"/>
      <c r="AY414" s="370"/>
      <c r="AZ414" s="370"/>
      <c r="BA414" s="370"/>
      <c r="BB414" s="370"/>
      <c r="BC414" s="370"/>
      <c r="BD414" s="370"/>
      <c r="BE414" s="370"/>
      <c r="BF414" s="370"/>
      <c r="BG414" s="370"/>
      <c r="BH414" s="370"/>
      <c r="BI414" s="370"/>
      <c r="BJ414" s="370"/>
      <c r="BK414" s="370"/>
      <c r="BL414" s="370"/>
      <c r="BM414" s="370"/>
      <c r="BN414" s="370"/>
      <c r="BO414" s="370"/>
      <c r="BP414" s="370"/>
    </row>
    <row r="415" spans="1:68" x14ac:dyDescent="0.2">
      <c r="A415" s="370"/>
      <c r="B415" s="370"/>
      <c r="C415" s="370"/>
      <c r="D415" s="370"/>
      <c r="E415" s="370"/>
      <c r="F415" s="370"/>
      <c r="G415" s="370"/>
      <c r="H415" s="370"/>
      <c r="I415" s="370"/>
      <c r="J415" s="370"/>
      <c r="K415" s="370"/>
      <c r="L415" s="370"/>
      <c r="M415" s="370"/>
      <c r="N415" s="370"/>
      <c r="O415" s="370"/>
      <c r="P415" s="370"/>
      <c r="Q415" s="370"/>
      <c r="R415" s="370"/>
      <c r="S415" s="370"/>
      <c r="T415" s="370"/>
      <c r="U415" s="370"/>
      <c r="V415" s="370"/>
      <c r="W415" s="370"/>
      <c r="X415" s="370"/>
      <c r="Y415" s="370"/>
      <c r="Z415" s="370"/>
      <c r="AA415" s="370"/>
      <c r="AB415" s="370"/>
      <c r="AC415" s="370"/>
      <c r="AD415" s="370"/>
      <c r="AE415" s="370"/>
      <c r="AF415" s="370"/>
      <c r="AG415" s="370"/>
      <c r="AH415" s="370"/>
      <c r="AI415" s="370"/>
      <c r="AJ415" s="370"/>
      <c r="AK415" s="370"/>
      <c r="AL415" s="370"/>
      <c r="AM415" s="370"/>
      <c r="AN415" s="370"/>
      <c r="AO415" s="370"/>
      <c r="AP415" s="370"/>
      <c r="AQ415" s="370"/>
      <c r="AR415" s="370"/>
      <c r="AS415" s="370"/>
      <c r="AT415" s="370"/>
      <c r="AU415" s="370"/>
      <c r="AV415" s="370"/>
      <c r="AW415" s="370"/>
      <c r="AX415" s="370"/>
      <c r="AY415" s="370"/>
      <c r="AZ415" s="370"/>
      <c r="BA415" s="370"/>
      <c r="BB415" s="370"/>
      <c r="BC415" s="370"/>
      <c r="BD415" s="370"/>
      <c r="BE415" s="370"/>
      <c r="BF415" s="370"/>
      <c r="BG415" s="370"/>
      <c r="BH415" s="370"/>
      <c r="BI415" s="370"/>
      <c r="BJ415" s="370"/>
      <c r="BK415" s="370"/>
      <c r="BL415" s="370"/>
      <c r="BM415" s="370"/>
      <c r="BN415" s="370"/>
      <c r="BO415" s="370"/>
      <c r="BP415" s="370"/>
    </row>
    <row r="416" spans="1:68" x14ac:dyDescent="0.2">
      <c r="A416" s="370"/>
      <c r="B416" s="370"/>
      <c r="C416" s="370"/>
      <c r="D416" s="370"/>
      <c r="E416" s="370"/>
      <c r="F416" s="370"/>
      <c r="G416" s="370"/>
      <c r="H416" s="370"/>
      <c r="I416" s="370"/>
      <c r="J416" s="370"/>
      <c r="K416" s="370"/>
      <c r="L416" s="370"/>
      <c r="M416" s="370"/>
      <c r="N416" s="370"/>
      <c r="O416" s="370"/>
      <c r="P416" s="370"/>
      <c r="Q416" s="370"/>
      <c r="R416" s="370"/>
      <c r="S416" s="370"/>
      <c r="T416" s="370"/>
      <c r="U416" s="370"/>
      <c r="V416" s="370"/>
      <c r="W416" s="370"/>
      <c r="X416" s="370"/>
      <c r="Y416" s="370"/>
      <c r="Z416" s="370"/>
      <c r="AA416" s="370"/>
      <c r="AB416" s="370"/>
      <c r="AC416" s="370"/>
      <c r="AD416" s="370"/>
      <c r="AE416" s="370"/>
      <c r="AF416" s="370"/>
      <c r="AG416" s="370"/>
      <c r="AH416" s="370"/>
      <c r="AI416" s="370"/>
      <c r="AJ416" s="370"/>
      <c r="AK416" s="370"/>
      <c r="AL416" s="370"/>
      <c r="AM416" s="370"/>
      <c r="AN416" s="370"/>
      <c r="AO416" s="370"/>
      <c r="AP416" s="370"/>
      <c r="AQ416" s="370"/>
      <c r="AR416" s="370"/>
      <c r="AS416" s="370"/>
      <c r="AT416" s="370"/>
      <c r="AU416" s="370"/>
      <c r="AV416" s="370"/>
      <c r="AW416" s="370"/>
      <c r="AX416" s="370"/>
      <c r="AY416" s="370"/>
      <c r="AZ416" s="370"/>
      <c r="BA416" s="370"/>
      <c r="BB416" s="370"/>
      <c r="BC416" s="370"/>
      <c r="BD416" s="370"/>
      <c r="BE416" s="370"/>
      <c r="BF416" s="370"/>
      <c r="BG416" s="370"/>
      <c r="BH416" s="370"/>
      <c r="BI416" s="370"/>
      <c r="BJ416" s="370"/>
      <c r="BK416" s="370"/>
      <c r="BL416" s="370"/>
      <c r="BM416" s="370"/>
      <c r="BN416" s="370"/>
      <c r="BO416" s="370"/>
      <c r="BP416" s="370"/>
    </row>
    <row r="417" spans="1:68" x14ac:dyDescent="0.2">
      <c r="A417" s="370"/>
      <c r="B417" s="370"/>
      <c r="C417" s="370"/>
      <c r="D417" s="370"/>
      <c r="E417" s="370"/>
      <c r="F417" s="370"/>
      <c r="G417" s="370"/>
      <c r="H417" s="370"/>
      <c r="I417" s="370"/>
      <c r="J417" s="370"/>
      <c r="K417" s="370"/>
      <c r="L417" s="370"/>
      <c r="M417" s="370"/>
      <c r="N417" s="370"/>
      <c r="O417" s="370"/>
      <c r="P417" s="370"/>
      <c r="Q417" s="370"/>
      <c r="R417" s="370"/>
      <c r="S417" s="370"/>
      <c r="T417" s="370"/>
      <c r="U417" s="370"/>
      <c r="V417" s="370"/>
      <c r="W417" s="370"/>
      <c r="X417" s="370"/>
      <c r="Y417" s="370"/>
      <c r="Z417" s="370"/>
      <c r="AA417" s="370"/>
      <c r="AB417" s="370"/>
      <c r="AC417" s="370"/>
      <c r="AD417" s="370"/>
      <c r="AE417" s="370"/>
      <c r="AF417" s="370"/>
      <c r="AG417" s="370"/>
      <c r="AH417" s="370"/>
      <c r="AI417" s="370"/>
      <c r="AJ417" s="370"/>
      <c r="AK417" s="370"/>
      <c r="AL417" s="370"/>
      <c r="AM417" s="370"/>
      <c r="AN417" s="370"/>
      <c r="AO417" s="370"/>
      <c r="AP417" s="370"/>
      <c r="AQ417" s="370"/>
      <c r="AR417" s="370"/>
      <c r="AS417" s="370"/>
      <c r="AT417" s="370"/>
      <c r="AU417" s="370"/>
      <c r="AV417" s="370"/>
      <c r="AW417" s="370"/>
      <c r="AX417" s="370"/>
      <c r="AY417" s="370"/>
      <c r="AZ417" s="370"/>
      <c r="BA417" s="370"/>
      <c r="BB417" s="370"/>
      <c r="BC417" s="370"/>
      <c r="BD417" s="370"/>
      <c r="BE417" s="370"/>
      <c r="BF417" s="370"/>
      <c r="BG417" s="370"/>
      <c r="BH417" s="370"/>
      <c r="BI417" s="370"/>
      <c r="BJ417" s="370"/>
      <c r="BK417" s="370"/>
      <c r="BL417" s="370"/>
      <c r="BM417" s="370"/>
      <c r="BN417" s="370"/>
      <c r="BO417" s="370"/>
      <c r="BP417" s="370"/>
    </row>
    <row r="418" spans="1:68" x14ac:dyDescent="0.2">
      <c r="A418" s="370"/>
      <c r="B418" s="370"/>
      <c r="C418" s="370"/>
      <c r="D418" s="370"/>
      <c r="E418" s="370"/>
      <c r="F418" s="370"/>
      <c r="G418" s="370"/>
      <c r="H418" s="370"/>
      <c r="I418" s="370"/>
      <c r="J418" s="370"/>
      <c r="K418" s="370"/>
      <c r="L418" s="370"/>
      <c r="M418" s="370"/>
      <c r="N418" s="370"/>
      <c r="O418" s="370"/>
      <c r="P418" s="370"/>
      <c r="Q418" s="370"/>
      <c r="R418" s="370"/>
      <c r="S418" s="370"/>
      <c r="T418" s="370"/>
      <c r="U418" s="370"/>
      <c r="V418" s="370"/>
      <c r="W418" s="370"/>
      <c r="X418" s="370"/>
      <c r="Y418" s="370"/>
      <c r="Z418" s="370"/>
      <c r="AA418" s="370"/>
      <c r="AB418" s="370"/>
      <c r="AC418" s="370"/>
      <c r="AD418" s="370"/>
      <c r="AE418" s="370"/>
      <c r="AF418" s="370"/>
      <c r="AG418" s="370"/>
      <c r="AH418" s="370"/>
      <c r="AI418" s="370"/>
      <c r="AJ418" s="370"/>
      <c r="AK418" s="370"/>
      <c r="AL418" s="370"/>
      <c r="AM418" s="370"/>
      <c r="AN418" s="370"/>
      <c r="AO418" s="370"/>
      <c r="AP418" s="370"/>
      <c r="AQ418" s="370"/>
      <c r="AR418" s="370"/>
      <c r="AS418" s="370"/>
      <c r="AT418" s="370"/>
      <c r="AU418" s="370"/>
      <c r="AV418" s="370"/>
      <c r="AW418" s="370"/>
      <c r="AX418" s="370"/>
      <c r="AY418" s="370"/>
      <c r="AZ418" s="370"/>
      <c r="BA418" s="370"/>
      <c r="BB418" s="370"/>
      <c r="BC418" s="370"/>
      <c r="BD418" s="370"/>
      <c r="BE418" s="370"/>
      <c r="BF418" s="370"/>
      <c r="BG418" s="370"/>
      <c r="BH418" s="370"/>
      <c r="BI418" s="370"/>
      <c r="BJ418" s="370"/>
      <c r="BK418" s="370"/>
      <c r="BL418" s="370"/>
      <c r="BM418" s="370"/>
      <c r="BN418" s="370"/>
      <c r="BO418" s="370"/>
      <c r="BP418" s="370"/>
    </row>
    <row r="419" spans="1:68" x14ac:dyDescent="0.2">
      <c r="A419" s="370"/>
      <c r="B419" s="370"/>
      <c r="C419" s="370"/>
      <c r="D419" s="370"/>
      <c r="E419" s="370"/>
      <c r="F419" s="370"/>
      <c r="G419" s="370"/>
      <c r="H419" s="370"/>
      <c r="I419" s="370"/>
      <c r="J419" s="370"/>
      <c r="K419" s="370"/>
      <c r="L419" s="370"/>
      <c r="M419" s="370"/>
      <c r="N419" s="370"/>
      <c r="O419" s="370"/>
      <c r="P419" s="370"/>
      <c r="Q419" s="370"/>
      <c r="R419" s="370"/>
      <c r="S419" s="370"/>
      <c r="T419" s="370"/>
      <c r="U419" s="370"/>
      <c r="V419" s="370"/>
      <c r="W419" s="370"/>
      <c r="X419" s="370"/>
      <c r="Y419" s="370"/>
      <c r="Z419" s="370"/>
      <c r="AA419" s="370"/>
      <c r="AB419" s="370"/>
      <c r="AC419" s="370"/>
      <c r="AD419" s="370"/>
      <c r="AE419" s="370"/>
      <c r="AF419" s="370"/>
      <c r="AG419" s="370"/>
      <c r="AH419" s="370"/>
      <c r="AI419" s="370"/>
      <c r="AJ419" s="370"/>
      <c r="AK419" s="370"/>
      <c r="AL419" s="370"/>
      <c r="AM419" s="370"/>
      <c r="AN419" s="370"/>
      <c r="AO419" s="370"/>
      <c r="AP419" s="370"/>
      <c r="AQ419" s="370"/>
      <c r="AR419" s="370"/>
      <c r="AS419" s="370"/>
      <c r="AT419" s="370"/>
      <c r="AU419" s="370"/>
      <c r="AV419" s="370"/>
      <c r="AW419" s="370"/>
      <c r="AX419" s="370"/>
      <c r="AY419" s="370"/>
      <c r="AZ419" s="370"/>
      <c r="BA419" s="370"/>
      <c r="BB419" s="370"/>
      <c r="BC419" s="370"/>
      <c r="BD419" s="370"/>
      <c r="BE419" s="370"/>
      <c r="BF419" s="370"/>
      <c r="BG419" s="370"/>
      <c r="BH419" s="370"/>
      <c r="BI419" s="370"/>
      <c r="BJ419" s="370"/>
      <c r="BK419" s="370"/>
      <c r="BL419" s="370"/>
      <c r="BM419" s="370"/>
      <c r="BN419" s="370"/>
      <c r="BO419" s="370"/>
      <c r="BP419" s="370"/>
    </row>
    <row r="420" spans="1:68" x14ac:dyDescent="0.2">
      <c r="A420" s="370"/>
      <c r="B420" s="370"/>
      <c r="C420" s="370"/>
      <c r="D420" s="370"/>
      <c r="E420" s="370"/>
      <c r="F420" s="370"/>
      <c r="G420" s="370"/>
      <c r="H420" s="370"/>
      <c r="I420" s="370"/>
      <c r="J420" s="370"/>
      <c r="K420" s="370"/>
      <c r="L420" s="370"/>
      <c r="M420" s="370"/>
      <c r="N420" s="370"/>
      <c r="O420" s="370"/>
      <c r="P420" s="370"/>
      <c r="Q420" s="370"/>
      <c r="R420" s="370"/>
      <c r="S420" s="370"/>
      <c r="T420" s="370"/>
      <c r="U420" s="370"/>
      <c r="V420" s="370"/>
      <c r="W420" s="370"/>
      <c r="X420" s="370"/>
      <c r="Y420" s="370"/>
      <c r="Z420" s="370"/>
      <c r="AA420" s="370"/>
      <c r="AB420" s="370"/>
      <c r="AC420" s="370"/>
      <c r="AD420" s="370"/>
      <c r="AE420" s="370"/>
      <c r="AF420" s="370"/>
      <c r="AG420" s="370"/>
      <c r="AH420" s="370"/>
      <c r="AI420" s="370"/>
      <c r="AJ420" s="370"/>
      <c r="AK420" s="370"/>
      <c r="AL420" s="370"/>
      <c r="AM420" s="370"/>
      <c r="AN420" s="370"/>
      <c r="AO420" s="370"/>
      <c r="AP420" s="370"/>
      <c r="AQ420" s="370"/>
      <c r="AR420" s="370"/>
      <c r="AS420" s="370"/>
      <c r="AT420" s="370"/>
      <c r="AU420" s="370"/>
      <c r="AV420" s="370"/>
      <c r="AW420" s="370"/>
      <c r="AX420" s="370"/>
      <c r="AY420" s="370"/>
      <c r="AZ420" s="370"/>
      <c r="BA420" s="370"/>
      <c r="BB420" s="370"/>
      <c r="BC420" s="370"/>
      <c r="BD420" s="370"/>
      <c r="BE420" s="370"/>
      <c r="BF420" s="370"/>
      <c r="BG420" s="370"/>
      <c r="BH420" s="370"/>
      <c r="BI420" s="370"/>
      <c r="BJ420" s="370"/>
      <c r="BK420" s="370"/>
      <c r="BL420" s="370"/>
      <c r="BM420" s="370"/>
      <c r="BN420" s="370"/>
      <c r="BO420" s="370"/>
      <c r="BP420" s="370"/>
    </row>
    <row r="421" spans="1:68" x14ac:dyDescent="0.2">
      <c r="A421" s="370"/>
      <c r="B421" s="370"/>
      <c r="C421" s="370"/>
      <c r="D421" s="370"/>
      <c r="E421" s="370"/>
      <c r="F421" s="370"/>
      <c r="G421" s="370"/>
      <c r="H421" s="370"/>
      <c r="I421" s="370"/>
      <c r="J421" s="370"/>
      <c r="K421" s="370"/>
      <c r="L421" s="370"/>
      <c r="M421" s="370"/>
      <c r="N421" s="370"/>
      <c r="O421" s="370"/>
      <c r="P421" s="370"/>
      <c r="Q421" s="370"/>
      <c r="R421" s="370"/>
      <c r="S421" s="370"/>
      <c r="T421" s="370"/>
      <c r="U421" s="370"/>
      <c r="V421" s="370"/>
      <c r="W421" s="370"/>
      <c r="X421" s="370"/>
      <c r="Y421" s="370"/>
      <c r="Z421" s="370"/>
      <c r="AA421" s="370"/>
      <c r="AB421" s="370"/>
      <c r="AC421" s="370"/>
      <c r="AD421" s="370"/>
      <c r="AE421" s="370"/>
      <c r="AF421" s="370"/>
      <c r="AG421" s="370"/>
      <c r="AH421" s="370"/>
      <c r="AI421" s="370"/>
      <c r="AJ421" s="370"/>
      <c r="AK421" s="370"/>
      <c r="AL421" s="370"/>
      <c r="AM421" s="370"/>
      <c r="AN421" s="370"/>
      <c r="AO421" s="370"/>
      <c r="AP421" s="370"/>
      <c r="AQ421" s="370"/>
      <c r="AR421" s="370"/>
      <c r="AS421" s="370"/>
      <c r="AT421" s="370"/>
      <c r="AU421" s="370"/>
      <c r="AV421" s="370"/>
      <c r="AW421" s="370"/>
      <c r="AX421" s="370"/>
      <c r="AY421" s="370"/>
      <c r="AZ421" s="370"/>
      <c r="BA421" s="370"/>
      <c r="BB421" s="370"/>
      <c r="BC421" s="370"/>
      <c r="BD421" s="370"/>
      <c r="BE421" s="370"/>
      <c r="BF421" s="370"/>
      <c r="BG421" s="370"/>
      <c r="BH421" s="370"/>
      <c r="BI421" s="370"/>
      <c r="BJ421" s="370"/>
      <c r="BK421" s="370"/>
      <c r="BL421" s="370"/>
      <c r="BM421" s="370"/>
      <c r="BN421" s="370"/>
      <c r="BO421" s="370"/>
      <c r="BP421" s="370"/>
    </row>
    <row r="422" spans="1:68" x14ac:dyDescent="0.2">
      <c r="A422" s="370"/>
      <c r="B422" s="370"/>
      <c r="C422" s="370"/>
      <c r="D422" s="370"/>
      <c r="E422" s="370"/>
      <c r="F422" s="370"/>
      <c r="G422" s="370"/>
      <c r="H422" s="370"/>
      <c r="I422" s="370"/>
      <c r="J422" s="370"/>
      <c r="K422" s="370"/>
      <c r="L422" s="370"/>
      <c r="M422" s="370"/>
      <c r="N422" s="370"/>
      <c r="O422" s="370"/>
      <c r="P422" s="370"/>
      <c r="Q422" s="370"/>
      <c r="R422" s="370"/>
      <c r="S422" s="370"/>
      <c r="T422" s="370"/>
      <c r="U422" s="370"/>
      <c r="V422" s="370"/>
      <c r="W422" s="370"/>
      <c r="X422" s="370"/>
      <c r="Y422" s="370"/>
      <c r="Z422" s="370"/>
      <c r="AA422" s="370"/>
      <c r="AB422" s="370"/>
      <c r="AC422" s="370"/>
      <c r="AD422" s="370"/>
      <c r="AE422" s="370"/>
      <c r="AF422" s="370"/>
      <c r="AG422" s="370"/>
      <c r="AH422" s="370"/>
      <c r="AI422" s="370"/>
      <c r="AJ422" s="370"/>
      <c r="AK422" s="370"/>
      <c r="AL422" s="370"/>
      <c r="AM422" s="370"/>
      <c r="AN422" s="370"/>
      <c r="AO422" s="370"/>
      <c r="AP422" s="370"/>
      <c r="AQ422" s="370"/>
      <c r="AR422" s="370"/>
      <c r="AS422" s="370"/>
      <c r="AT422" s="370"/>
      <c r="AU422" s="370"/>
      <c r="AV422" s="370"/>
      <c r="AW422" s="370"/>
      <c r="AX422" s="370"/>
      <c r="AY422" s="370"/>
      <c r="AZ422" s="370"/>
      <c r="BA422" s="370"/>
      <c r="BB422" s="370"/>
      <c r="BC422" s="370"/>
      <c r="BD422" s="370"/>
      <c r="BE422" s="370"/>
      <c r="BF422" s="370"/>
      <c r="BG422" s="370"/>
      <c r="BH422" s="370"/>
      <c r="BI422" s="370"/>
      <c r="BJ422" s="370"/>
      <c r="BK422" s="370"/>
      <c r="BL422" s="370"/>
      <c r="BM422" s="370"/>
      <c r="BN422" s="370"/>
      <c r="BO422" s="370"/>
      <c r="BP422" s="370"/>
    </row>
    <row r="423" spans="1:68" x14ac:dyDescent="0.2">
      <c r="A423" s="370"/>
      <c r="B423" s="370"/>
      <c r="C423" s="370"/>
      <c r="D423" s="370"/>
      <c r="E423" s="370"/>
      <c r="F423" s="370"/>
      <c r="G423" s="370"/>
      <c r="H423" s="370"/>
      <c r="I423" s="370"/>
      <c r="J423" s="370"/>
      <c r="K423" s="370"/>
      <c r="L423" s="370"/>
      <c r="M423" s="370"/>
      <c r="N423" s="370"/>
      <c r="O423" s="370"/>
      <c r="P423" s="370"/>
      <c r="Q423" s="370"/>
      <c r="R423" s="370"/>
      <c r="S423" s="370"/>
      <c r="T423" s="370"/>
      <c r="U423" s="370"/>
      <c r="V423" s="370"/>
      <c r="W423" s="370"/>
      <c r="X423" s="370"/>
      <c r="Y423" s="370"/>
      <c r="Z423" s="370"/>
      <c r="AA423" s="370"/>
      <c r="AB423" s="370"/>
      <c r="AC423" s="370"/>
      <c r="AD423" s="370"/>
      <c r="AE423" s="370"/>
      <c r="AF423" s="370"/>
      <c r="AG423" s="370"/>
      <c r="AH423" s="370"/>
      <c r="AI423" s="370"/>
      <c r="AJ423" s="370"/>
      <c r="AK423" s="370"/>
      <c r="AL423" s="370"/>
      <c r="AM423" s="370"/>
      <c r="AN423" s="370"/>
      <c r="AO423" s="370"/>
      <c r="AP423" s="370"/>
      <c r="AQ423" s="370"/>
      <c r="AR423" s="370"/>
      <c r="AS423" s="370"/>
      <c r="AT423" s="370"/>
      <c r="AU423" s="370"/>
      <c r="AV423" s="370"/>
      <c r="AW423" s="370"/>
      <c r="AX423" s="370"/>
      <c r="AY423" s="370"/>
      <c r="AZ423" s="370"/>
      <c r="BA423" s="370"/>
      <c r="BB423" s="370"/>
      <c r="BC423" s="370"/>
      <c r="BD423" s="370"/>
      <c r="BE423" s="370"/>
      <c r="BF423" s="370"/>
      <c r="BG423" s="370"/>
      <c r="BH423" s="370"/>
      <c r="BI423" s="370"/>
      <c r="BJ423" s="370"/>
      <c r="BK423" s="370"/>
      <c r="BL423" s="370"/>
      <c r="BM423" s="370"/>
      <c r="BN423" s="370"/>
      <c r="BO423" s="370"/>
      <c r="BP423" s="370"/>
    </row>
    <row r="424" spans="1:68" x14ac:dyDescent="0.2">
      <c r="A424" s="370"/>
      <c r="B424" s="370"/>
      <c r="C424" s="370"/>
      <c r="D424" s="370"/>
      <c r="E424" s="370"/>
      <c r="F424" s="370"/>
      <c r="G424" s="370"/>
      <c r="H424" s="370"/>
      <c r="I424" s="370"/>
      <c r="J424" s="370"/>
      <c r="K424" s="370"/>
      <c r="L424" s="370"/>
      <c r="M424" s="370"/>
      <c r="N424" s="370"/>
      <c r="O424" s="370"/>
      <c r="P424" s="370"/>
      <c r="Q424" s="370"/>
      <c r="R424" s="370"/>
      <c r="S424" s="370"/>
      <c r="T424" s="370"/>
      <c r="U424" s="370"/>
      <c r="V424" s="370"/>
      <c r="W424" s="370"/>
      <c r="X424" s="370"/>
      <c r="Y424" s="370"/>
      <c r="Z424" s="370"/>
      <c r="AA424" s="370"/>
      <c r="AB424" s="370"/>
      <c r="AC424" s="370"/>
      <c r="AD424" s="370"/>
      <c r="AE424" s="370"/>
      <c r="AF424" s="370"/>
      <c r="AG424" s="370"/>
      <c r="AH424" s="370"/>
      <c r="AI424" s="370"/>
      <c r="AJ424" s="370"/>
      <c r="AK424" s="370"/>
      <c r="AL424" s="370"/>
      <c r="AM424" s="370"/>
      <c r="AN424" s="370"/>
      <c r="AO424" s="370"/>
      <c r="AP424" s="370"/>
      <c r="AQ424" s="370"/>
      <c r="AR424" s="370"/>
      <c r="AS424" s="370"/>
      <c r="AT424" s="370"/>
      <c r="AU424" s="370"/>
      <c r="AV424" s="370"/>
      <c r="AW424" s="370"/>
      <c r="AX424" s="370"/>
      <c r="AY424" s="370"/>
      <c r="AZ424" s="370"/>
      <c r="BA424" s="370"/>
      <c r="BB424" s="370"/>
      <c r="BC424" s="370"/>
      <c r="BD424" s="370"/>
      <c r="BE424" s="370"/>
      <c r="BF424" s="370"/>
      <c r="BG424" s="370"/>
      <c r="BH424" s="370"/>
      <c r="BI424" s="370"/>
      <c r="BJ424" s="370"/>
      <c r="BK424" s="370"/>
      <c r="BL424" s="370"/>
      <c r="BM424" s="370"/>
      <c r="BN424" s="370"/>
      <c r="BO424" s="370"/>
      <c r="BP424" s="370"/>
    </row>
    <row r="425" spans="1:68" x14ac:dyDescent="0.2">
      <c r="A425" s="370"/>
      <c r="B425" s="370"/>
      <c r="C425" s="370"/>
      <c r="D425" s="370"/>
      <c r="E425" s="370"/>
      <c r="F425" s="370"/>
      <c r="G425" s="370"/>
      <c r="H425" s="370"/>
      <c r="I425" s="370"/>
      <c r="J425" s="370"/>
      <c r="K425" s="370"/>
      <c r="L425" s="370"/>
      <c r="M425" s="370"/>
      <c r="N425" s="370"/>
      <c r="O425" s="370"/>
      <c r="P425" s="370"/>
      <c r="Q425" s="370"/>
      <c r="R425" s="370"/>
      <c r="S425" s="370"/>
      <c r="T425" s="370"/>
      <c r="U425" s="370"/>
      <c r="V425" s="370"/>
      <c r="W425" s="370"/>
      <c r="X425" s="370"/>
      <c r="Y425" s="370"/>
      <c r="Z425" s="370"/>
      <c r="AA425" s="370"/>
      <c r="AB425" s="370"/>
      <c r="AC425" s="370"/>
      <c r="AD425" s="370"/>
      <c r="AE425" s="370"/>
      <c r="AF425" s="370"/>
      <c r="AG425" s="370"/>
      <c r="AH425" s="370"/>
      <c r="AI425" s="370"/>
      <c r="AJ425" s="370"/>
      <c r="AK425" s="370"/>
      <c r="AL425" s="370"/>
      <c r="AM425" s="370"/>
      <c r="AN425" s="370"/>
      <c r="AO425" s="370"/>
      <c r="AP425" s="370"/>
      <c r="AQ425" s="370"/>
      <c r="AR425" s="370"/>
      <c r="AS425" s="370"/>
      <c r="AT425" s="370"/>
      <c r="AU425" s="370"/>
      <c r="AV425" s="370"/>
      <c r="AW425" s="370"/>
      <c r="AX425" s="370"/>
      <c r="AY425" s="370"/>
      <c r="AZ425" s="370"/>
      <c r="BA425" s="370"/>
      <c r="BB425" s="370"/>
      <c r="BC425" s="370"/>
      <c r="BD425" s="370"/>
      <c r="BE425" s="370"/>
      <c r="BF425" s="370"/>
      <c r="BG425" s="370"/>
      <c r="BH425" s="370"/>
      <c r="BI425" s="370"/>
      <c r="BJ425" s="370"/>
      <c r="BK425" s="370"/>
      <c r="BL425" s="370"/>
      <c r="BM425" s="370"/>
      <c r="BN425" s="370"/>
      <c r="BO425" s="370"/>
      <c r="BP425" s="370"/>
    </row>
    <row r="426" spans="1:68" x14ac:dyDescent="0.2">
      <c r="A426" s="370"/>
      <c r="B426" s="370"/>
      <c r="C426" s="370"/>
      <c r="D426" s="370"/>
      <c r="E426" s="370"/>
      <c r="F426" s="370"/>
      <c r="G426" s="370"/>
      <c r="H426" s="370"/>
      <c r="I426" s="370"/>
      <c r="J426" s="370"/>
      <c r="K426" s="370"/>
      <c r="L426" s="370"/>
      <c r="M426" s="370"/>
      <c r="N426" s="370"/>
      <c r="O426" s="370"/>
      <c r="P426" s="370"/>
      <c r="Q426" s="370"/>
      <c r="R426" s="370"/>
      <c r="S426" s="370"/>
      <c r="T426" s="370"/>
      <c r="U426" s="370"/>
      <c r="V426" s="370"/>
      <c r="W426" s="370"/>
      <c r="X426" s="370"/>
      <c r="Y426" s="370"/>
      <c r="Z426" s="370"/>
      <c r="AA426" s="370"/>
      <c r="AB426" s="370"/>
      <c r="AC426" s="370"/>
      <c r="AD426" s="370"/>
      <c r="AE426" s="370"/>
      <c r="AF426" s="370"/>
      <c r="AG426" s="370"/>
      <c r="AH426" s="370"/>
      <c r="AI426" s="370"/>
      <c r="AJ426" s="370"/>
      <c r="AK426" s="370"/>
      <c r="AL426" s="370"/>
      <c r="AM426" s="370"/>
      <c r="AN426" s="370"/>
      <c r="AO426" s="370"/>
      <c r="AP426" s="370"/>
      <c r="AQ426" s="370"/>
      <c r="AR426" s="370"/>
      <c r="AS426" s="370"/>
      <c r="AT426" s="370"/>
      <c r="AU426" s="370"/>
      <c r="AV426" s="370"/>
      <c r="AW426" s="370"/>
      <c r="AX426" s="370"/>
      <c r="AY426" s="370"/>
      <c r="AZ426" s="370"/>
      <c r="BA426" s="370"/>
      <c r="BB426" s="370"/>
      <c r="BC426" s="370"/>
      <c r="BD426" s="370"/>
      <c r="BE426" s="370"/>
      <c r="BF426" s="370"/>
      <c r="BG426" s="370"/>
      <c r="BH426" s="370"/>
      <c r="BI426" s="370"/>
      <c r="BJ426" s="370"/>
      <c r="BK426" s="370"/>
      <c r="BL426" s="370"/>
      <c r="BM426" s="370"/>
      <c r="BN426" s="370"/>
      <c r="BO426" s="370"/>
      <c r="BP426" s="370"/>
    </row>
    <row r="427" spans="1:68" x14ac:dyDescent="0.2">
      <c r="A427" s="370"/>
      <c r="B427" s="370"/>
      <c r="C427" s="370"/>
      <c r="D427" s="370"/>
      <c r="E427" s="370"/>
      <c r="F427" s="370"/>
      <c r="G427" s="370"/>
      <c r="H427" s="370"/>
      <c r="I427" s="370"/>
      <c r="J427" s="370"/>
      <c r="K427" s="370"/>
      <c r="L427" s="370"/>
      <c r="M427" s="370"/>
      <c r="N427" s="370"/>
      <c r="O427" s="370"/>
      <c r="P427" s="370"/>
      <c r="Q427" s="370"/>
      <c r="R427" s="370"/>
      <c r="S427" s="370"/>
      <c r="T427" s="370"/>
      <c r="U427" s="370"/>
      <c r="V427" s="370"/>
      <c r="W427" s="370"/>
      <c r="X427" s="370"/>
      <c r="Y427" s="370"/>
      <c r="Z427" s="370"/>
      <c r="AA427" s="370"/>
      <c r="AB427" s="370"/>
      <c r="AC427" s="370"/>
      <c r="AD427" s="370"/>
      <c r="AE427" s="370"/>
      <c r="AF427" s="370"/>
      <c r="AG427" s="370"/>
      <c r="AH427" s="370"/>
      <c r="AI427" s="370"/>
      <c r="AJ427" s="370"/>
      <c r="AK427" s="370"/>
      <c r="AL427" s="370"/>
      <c r="AM427" s="370"/>
      <c r="AN427" s="370"/>
      <c r="AO427" s="370"/>
      <c r="AP427" s="370"/>
      <c r="AQ427" s="370"/>
      <c r="AR427" s="370"/>
      <c r="AS427" s="370"/>
      <c r="AT427" s="370"/>
      <c r="AU427" s="370"/>
      <c r="AV427" s="370"/>
      <c r="AW427" s="370"/>
      <c r="AX427" s="370"/>
      <c r="AY427" s="370"/>
      <c r="AZ427" s="370"/>
      <c r="BA427" s="370"/>
      <c r="BB427" s="370"/>
      <c r="BC427" s="370"/>
      <c r="BD427" s="370"/>
      <c r="BE427" s="370"/>
      <c r="BF427" s="370"/>
      <c r="BG427" s="370"/>
      <c r="BH427" s="370"/>
      <c r="BI427" s="370"/>
      <c r="BJ427" s="370"/>
      <c r="BK427" s="370"/>
      <c r="BL427" s="370"/>
      <c r="BM427" s="370"/>
      <c r="BN427" s="370"/>
      <c r="BO427" s="370"/>
      <c r="BP427" s="370"/>
    </row>
    <row r="428" spans="1:68" x14ac:dyDescent="0.2">
      <c r="A428" s="370"/>
      <c r="B428" s="370"/>
      <c r="C428" s="370"/>
      <c r="D428" s="370"/>
      <c r="E428" s="370"/>
      <c r="F428" s="370"/>
      <c r="G428" s="370"/>
      <c r="H428" s="370"/>
      <c r="I428" s="370"/>
      <c r="J428" s="370"/>
      <c r="K428" s="370"/>
      <c r="L428" s="370"/>
      <c r="M428" s="370"/>
      <c r="N428" s="370"/>
      <c r="O428" s="370"/>
      <c r="P428" s="370"/>
      <c r="Q428" s="370"/>
      <c r="R428" s="370"/>
      <c r="S428" s="370"/>
      <c r="T428" s="370"/>
      <c r="U428" s="370"/>
      <c r="V428" s="370"/>
      <c r="W428" s="370"/>
      <c r="X428" s="370"/>
      <c r="Y428" s="370"/>
      <c r="Z428" s="370"/>
      <c r="AA428" s="370"/>
      <c r="AB428" s="370"/>
      <c r="AC428" s="370"/>
      <c r="AD428" s="370"/>
      <c r="AE428" s="370"/>
      <c r="AF428" s="370"/>
      <c r="AG428" s="370"/>
      <c r="AH428" s="370"/>
      <c r="AI428" s="370"/>
      <c r="AJ428" s="370"/>
      <c r="AK428" s="370"/>
      <c r="AL428" s="370"/>
      <c r="AM428" s="370"/>
      <c r="AN428" s="370"/>
      <c r="AO428" s="370"/>
      <c r="AP428" s="370"/>
      <c r="AQ428" s="370"/>
      <c r="AR428" s="370"/>
      <c r="AS428" s="370"/>
      <c r="AT428" s="370"/>
      <c r="AU428" s="370"/>
      <c r="AV428" s="370"/>
      <c r="AW428" s="370"/>
      <c r="AX428" s="370"/>
      <c r="AY428" s="370"/>
      <c r="AZ428" s="370"/>
      <c r="BA428" s="370"/>
      <c r="BB428" s="370"/>
      <c r="BC428" s="370"/>
      <c r="BD428" s="370"/>
      <c r="BE428" s="370"/>
      <c r="BF428" s="370"/>
      <c r="BG428" s="370"/>
      <c r="BH428" s="370"/>
      <c r="BI428" s="370"/>
      <c r="BJ428" s="370"/>
      <c r="BK428" s="370"/>
      <c r="BL428" s="370"/>
      <c r="BM428" s="370"/>
      <c r="BN428" s="370"/>
      <c r="BO428" s="370"/>
      <c r="BP428" s="370"/>
    </row>
    <row r="429" spans="1:68" x14ac:dyDescent="0.2">
      <c r="A429" s="370"/>
      <c r="B429" s="370"/>
      <c r="C429" s="370"/>
      <c r="D429" s="370"/>
      <c r="E429" s="370"/>
      <c r="F429" s="370"/>
      <c r="G429" s="370"/>
      <c r="H429" s="370"/>
      <c r="I429" s="370"/>
      <c r="J429" s="370"/>
      <c r="K429" s="370"/>
      <c r="L429" s="370"/>
      <c r="M429" s="370"/>
      <c r="N429" s="370"/>
      <c r="O429" s="370"/>
      <c r="P429" s="370"/>
      <c r="Q429" s="370"/>
      <c r="R429" s="370"/>
      <c r="S429" s="370"/>
      <c r="T429" s="370"/>
      <c r="U429" s="370"/>
      <c r="V429" s="370"/>
      <c r="W429" s="370"/>
      <c r="X429" s="370"/>
      <c r="Y429" s="370"/>
      <c r="Z429" s="370"/>
      <c r="AA429" s="370"/>
      <c r="AB429" s="370"/>
      <c r="AC429" s="370"/>
      <c r="AD429" s="370"/>
      <c r="AE429" s="370"/>
      <c r="AF429" s="370"/>
      <c r="AG429" s="370"/>
      <c r="AH429" s="370"/>
      <c r="AI429" s="370"/>
      <c r="AJ429" s="370"/>
      <c r="AK429" s="370"/>
      <c r="AL429" s="370"/>
      <c r="AM429" s="370"/>
      <c r="AN429" s="370"/>
      <c r="AO429" s="370"/>
      <c r="AP429" s="370"/>
      <c r="AQ429" s="370"/>
      <c r="AR429" s="370"/>
      <c r="AS429" s="370"/>
      <c r="AT429" s="370"/>
      <c r="AU429" s="370"/>
      <c r="AV429" s="370"/>
      <c r="AW429" s="370"/>
      <c r="AX429" s="370"/>
      <c r="AY429" s="370"/>
      <c r="AZ429" s="370"/>
      <c r="BA429" s="370"/>
      <c r="BB429" s="370"/>
      <c r="BC429" s="370"/>
      <c r="BD429" s="370"/>
      <c r="BE429" s="370"/>
      <c r="BF429" s="370"/>
      <c r="BG429" s="370"/>
      <c r="BH429" s="370"/>
      <c r="BI429" s="370"/>
      <c r="BJ429" s="370"/>
      <c r="BK429" s="370"/>
      <c r="BL429" s="370"/>
      <c r="BM429" s="370"/>
      <c r="BN429" s="370"/>
      <c r="BO429" s="370"/>
      <c r="BP429" s="370"/>
    </row>
    <row r="430" spans="1:68" x14ac:dyDescent="0.2">
      <c r="A430" s="370"/>
      <c r="B430" s="370"/>
      <c r="C430" s="370"/>
      <c r="D430" s="370"/>
      <c r="E430" s="370"/>
      <c r="F430" s="370"/>
      <c r="G430" s="370"/>
      <c r="H430" s="370"/>
      <c r="I430" s="370"/>
      <c r="J430" s="370"/>
      <c r="K430" s="370"/>
      <c r="L430" s="370"/>
      <c r="M430" s="370"/>
      <c r="N430" s="370"/>
      <c r="O430" s="370"/>
      <c r="P430" s="370"/>
      <c r="Q430" s="370"/>
      <c r="R430" s="370"/>
      <c r="S430" s="370"/>
      <c r="T430" s="370"/>
      <c r="U430" s="370"/>
      <c r="V430" s="370"/>
      <c r="W430" s="370"/>
      <c r="X430" s="370"/>
      <c r="Y430" s="370"/>
      <c r="Z430" s="370"/>
      <c r="AA430" s="370"/>
      <c r="AB430" s="370"/>
      <c r="AC430" s="370"/>
      <c r="AD430" s="370"/>
      <c r="AE430" s="370"/>
      <c r="AF430" s="370"/>
      <c r="AG430" s="370"/>
      <c r="AH430" s="370"/>
      <c r="AI430" s="370"/>
      <c r="AJ430" s="370"/>
      <c r="AK430" s="370"/>
      <c r="AL430" s="370"/>
      <c r="AM430" s="370"/>
      <c r="AN430" s="370"/>
      <c r="AO430" s="370"/>
      <c r="AP430" s="370"/>
      <c r="AQ430" s="370"/>
      <c r="AR430" s="370"/>
      <c r="AS430" s="370"/>
      <c r="AT430" s="370"/>
      <c r="AU430" s="370"/>
      <c r="AV430" s="370"/>
      <c r="AW430" s="370"/>
      <c r="AX430" s="370"/>
      <c r="AY430" s="370"/>
      <c r="AZ430" s="370"/>
      <c r="BA430" s="370"/>
      <c r="BB430" s="370"/>
      <c r="BC430" s="370"/>
      <c r="BD430" s="370"/>
      <c r="BE430" s="370"/>
      <c r="BF430" s="370"/>
      <c r="BG430" s="370"/>
      <c r="BH430" s="370"/>
      <c r="BI430" s="370"/>
      <c r="BJ430" s="370"/>
      <c r="BK430" s="370"/>
      <c r="BL430" s="370"/>
      <c r="BM430" s="370"/>
      <c r="BN430" s="370"/>
      <c r="BO430" s="370"/>
      <c r="BP430" s="370"/>
    </row>
    <row r="431" spans="1:68" x14ac:dyDescent="0.2">
      <c r="A431" s="370"/>
      <c r="B431" s="370"/>
      <c r="C431" s="370"/>
      <c r="D431" s="370"/>
      <c r="E431" s="370"/>
      <c r="F431" s="370"/>
      <c r="G431" s="370"/>
      <c r="H431" s="370"/>
      <c r="I431" s="370"/>
      <c r="J431" s="370"/>
      <c r="K431" s="370"/>
      <c r="L431" s="370"/>
      <c r="M431" s="370"/>
      <c r="N431" s="370"/>
      <c r="O431" s="370"/>
      <c r="P431" s="370"/>
      <c r="Q431" s="370"/>
      <c r="R431" s="370"/>
      <c r="S431" s="370"/>
      <c r="T431" s="370"/>
      <c r="U431" s="370"/>
      <c r="V431" s="370"/>
      <c r="W431" s="370"/>
      <c r="X431" s="370"/>
      <c r="Y431" s="370"/>
      <c r="Z431" s="370"/>
      <c r="AA431" s="370"/>
      <c r="AB431" s="370"/>
      <c r="AC431" s="370"/>
      <c r="AD431" s="370"/>
      <c r="AE431" s="370"/>
      <c r="AF431" s="370"/>
      <c r="AG431" s="370"/>
      <c r="AH431" s="370"/>
      <c r="AI431" s="370"/>
      <c r="AJ431" s="370"/>
      <c r="AK431" s="370"/>
      <c r="AL431" s="370"/>
      <c r="AM431" s="370"/>
      <c r="AN431" s="370"/>
      <c r="AO431" s="370"/>
      <c r="AP431" s="370"/>
      <c r="AQ431" s="370"/>
      <c r="AR431" s="370"/>
      <c r="AS431" s="370"/>
      <c r="AT431" s="370"/>
      <c r="AU431" s="370"/>
      <c r="AV431" s="370"/>
      <c r="AW431" s="370"/>
      <c r="AX431" s="370"/>
      <c r="AY431" s="370"/>
      <c r="AZ431" s="370"/>
      <c r="BA431" s="370"/>
      <c r="BB431" s="370"/>
      <c r="BC431" s="370"/>
      <c r="BD431" s="370"/>
      <c r="BE431" s="370"/>
      <c r="BF431" s="370"/>
      <c r="BG431" s="370"/>
      <c r="BH431" s="370"/>
      <c r="BI431" s="370"/>
      <c r="BJ431" s="370"/>
      <c r="BK431" s="370"/>
      <c r="BL431" s="370"/>
      <c r="BM431" s="370"/>
      <c r="BN431" s="370"/>
      <c r="BO431" s="370"/>
      <c r="BP431" s="370"/>
    </row>
    <row r="432" spans="1:68" x14ac:dyDescent="0.2">
      <c r="A432" s="370"/>
      <c r="B432" s="370"/>
      <c r="C432" s="370"/>
      <c r="D432" s="370"/>
      <c r="E432" s="370"/>
      <c r="F432" s="370"/>
      <c r="G432" s="370"/>
      <c r="H432" s="370"/>
      <c r="I432" s="370"/>
      <c r="J432" s="370"/>
      <c r="K432" s="370"/>
      <c r="L432" s="370"/>
      <c r="M432" s="370"/>
      <c r="N432" s="370"/>
      <c r="O432" s="370"/>
      <c r="P432" s="370"/>
      <c r="Q432" s="370"/>
      <c r="R432" s="370"/>
      <c r="S432" s="370"/>
      <c r="T432" s="370"/>
      <c r="U432" s="370"/>
      <c r="V432" s="370"/>
      <c r="W432" s="370"/>
      <c r="X432" s="370"/>
      <c r="Y432" s="370"/>
      <c r="Z432" s="370"/>
      <c r="AA432" s="370"/>
      <c r="AB432" s="370"/>
      <c r="AC432" s="370"/>
      <c r="AD432" s="370"/>
      <c r="AE432" s="370"/>
      <c r="AF432" s="370"/>
      <c r="AG432" s="370"/>
      <c r="AH432" s="370"/>
      <c r="AI432" s="370"/>
      <c r="AJ432" s="370"/>
      <c r="AK432" s="370"/>
      <c r="AL432" s="370"/>
      <c r="AM432" s="370"/>
      <c r="AN432" s="370"/>
      <c r="AO432" s="370"/>
      <c r="AP432" s="370"/>
      <c r="AQ432" s="370"/>
      <c r="AR432" s="370"/>
      <c r="AS432" s="370"/>
      <c r="AT432" s="370"/>
      <c r="AU432" s="370"/>
      <c r="AV432" s="370"/>
      <c r="AW432" s="370"/>
      <c r="AX432" s="370"/>
      <c r="AY432" s="370"/>
      <c r="AZ432" s="370"/>
      <c r="BA432" s="370"/>
      <c r="BB432" s="370"/>
      <c r="BC432" s="370"/>
      <c r="BD432" s="370"/>
      <c r="BE432" s="370"/>
      <c r="BF432" s="370"/>
      <c r="BG432" s="370"/>
      <c r="BH432" s="370"/>
      <c r="BI432" s="370"/>
      <c r="BJ432" s="370"/>
      <c r="BK432" s="370"/>
      <c r="BL432" s="370"/>
      <c r="BM432" s="370"/>
      <c r="BN432" s="370"/>
      <c r="BO432" s="370"/>
      <c r="BP432" s="370"/>
    </row>
    <row r="433" spans="1:68" x14ac:dyDescent="0.2">
      <c r="A433" s="370"/>
      <c r="B433" s="370"/>
      <c r="C433" s="370"/>
      <c r="D433" s="370"/>
      <c r="E433" s="370"/>
      <c r="F433" s="370"/>
      <c r="G433" s="370"/>
      <c r="H433" s="370"/>
      <c r="I433" s="370"/>
      <c r="J433" s="370"/>
      <c r="K433" s="370"/>
      <c r="L433" s="370"/>
      <c r="M433" s="370"/>
      <c r="N433" s="370"/>
      <c r="O433" s="370"/>
      <c r="P433" s="370"/>
      <c r="Q433" s="370"/>
      <c r="R433" s="370"/>
      <c r="S433" s="370"/>
      <c r="T433" s="370"/>
      <c r="U433" s="370"/>
      <c r="V433" s="370"/>
      <c r="W433" s="370"/>
      <c r="X433" s="370"/>
      <c r="Y433" s="370"/>
      <c r="Z433" s="370"/>
      <c r="AA433" s="370"/>
      <c r="AB433" s="370"/>
      <c r="AC433" s="370"/>
      <c r="AD433" s="370"/>
      <c r="AE433" s="370"/>
      <c r="AF433" s="370"/>
      <c r="AG433" s="370"/>
      <c r="AH433" s="370"/>
      <c r="AI433" s="370"/>
      <c r="AJ433" s="370"/>
      <c r="AK433" s="370"/>
      <c r="AL433" s="370"/>
      <c r="AM433" s="370"/>
      <c r="AN433" s="370"/>
      <c r="AO433" s="370"/>
      <c r="AP433" s="370"/>
      <c r="AQ433" s="370"/>
      <c r="AR433" s="370"/>
      <c r="AS433" s="370"/>
      <c r="AT433" s="370"/>
      <c r="AU433" s="370"/>
      <c r="AV433" s="370"/>
      <c r="AW433" s="370"/>
      <c r="AX433" s="370"/>
      <c r="AY433" s="370"/>
      <c r="AZ433" s="370"/>
      <c r="BA433" s="370"/>
      <c r="BB433" s="370"/>
      <c r="BC433" s="370"/>
      <c r="BD433" s="370"/>
      <c r="BE433" s="370"/>
      <c r="BF433" s="370"/>
      <c r="BG433" s="370"/>
      <c r="BH433" s="370"/>
      <c r="BI433" s="370"/>
      <c r="BJ433" s="370"/>
      <c r="BK433" s="370"/>
      <c r="BL433" s="370"/>
      <c r="BM433" s="370"/>
      <c r="BN433" s="370"/>
      <c r="BO433" s="370"/>
      <c r="BP433" s="370"/>
    </row>
    <row r="434" spans="1:68" x14ac:dyDescent="0.2">
      <c r="A434" s="370"/>
      <c r="B434" s="370"/>
      <c r="C434" s="370"/>
      <c r="D434" s="370"/>
      <c r="E434" s="370"/>
      <c r="F434" s="370"/>
      <c r="G434" s="370"/>
      <c r="H434" s="370"/>
      <c r="I434" s="370"/>
      <c r="J434" s="370"/>
      <c r="K434" s="370"/>
      <c r="L434" s="370"/>
      <c r="M434" s="370"/>
      <c r="N434" s="370"/>
      <c r="O434" s="370"/>
      <c r="P434" s="370"/>
      <c r="Q434" s="370"/>
      <c r="R434" s="370"/>
      <c r="S434" s="370"/>
      <c r="T434" s="370"/>
      <c r="U434" s="370"/>
      <c r="V434" s="370"/>
      <c r="W434" s="370"/>
      <c r="X434" s="370"/>
      <c r="Y434" s="370"/>
      <c r="Z434" s="370"/>
      <c r="AA434" s="370"/>
      <c r="AB434" s="370"/>
      <c r="AC434" s="370"/>
      <c r="AD434" s="370"/>
      <c r="AE434" s="370"/>
      <c r="AF434" s="370"/>
      <c r="AG434" s="370"/>
      <c r="AH434" s="370"/>
      <c r="AI434" s="370"/>
      <c r="AJ434" s="370"/>
      <c r="AK434" s="370"/>
      <c r="AL434" s="370"/>
      <c r="AM434" s="370"/>
      <c r="AN434" s="370"/>
      <c r="AO434" s="370"/>
      <c r="AP434" s="370"/>
      <c r="AQ434" s="370"/>
      <c r="AR434" s="370"/>
      <c r="AS434" s="370"/>
      <c r="AT434" s="370"/>
      <c r="AU434" s="370"/>
      <c r="AV434" s="370"/>
      <c r="AW434" s="370"/>
      <c r="AX434" s="370"/>
      <c r="AY434" s="370"/>
      <c r="AZ434" s="370"/>
      <c r="BA434" s="370"/>
      <c r="BB434" s="370"/>
      <c r="BC434" s="370"/>
      <c r="BD434" s="370"/>
      <c r="BE434" s="370"/>
      <c r="BF434" s="370"/>
      <c r="BG434" s="370"/>
      <c r="BH434" s="370"/>
      <c r="BI434" s="370"/>
      <c r="BJ434" s="370"/>
      <c r="BK434" s="370"/>
      <c r="BL434" s="370"/>
      <c r="BM434" s="370"/>
      <c r="BN434" s="370"/>
      <c r="BO434" s="370"/>
      <c r="BP434" s="370"/>
    </row>
    <row r="435" spans="1:68" x14ac:dyDescent="0.2">
      <c r="A435" s="370"/>
      <c r="B435" s="370"/>
      <c r="C435" s="370"/>
      <c r="D435" s="370"/>
      <c r="E435" s="370"/>
      <c r="F435" s="370"/>
      <c r="G435" s="370"/>
      <c r="H435" s="370"/>
      <c r="I435" s="370"/>
      <c r="J435" s="370"/>
      <c r="K435" s="370"/>
      <c r="L435" s="370"/>
      <c r="M435" s="370"/>
      <c r="N435" s="370"/>
      <c r="O435" s="370"/>
      <c r="P435" s="370"/>
      <c r="Q435" s="370"/>
      <c r="R435" s="370"/>
      <c r="S435" s="370"/>
      <c r="T435" s="370"/>
      <c r="U435" s="370"/>
      <c r="V435" s="370"/>
      <c r="W435" s="370"/>
      <c r="X435" s="370"/>
      <c r="Y435" s="370"/>
      <c r="Z435" s="370"/>
      <c r="AA435" s="370"/>
      <c r="AB435" s="370"/>
      <c r="AC435" s="370"/>
      <c r="AD435" s="370"/>
      <c r="AE435" s="370"/>
      <c r="AF435" s="370"/>
      <c r="AG435" s="370"/>
      <c r="AH435" s="370"/>
      <c r="AI435" s="370"/>
      <c r="AJ435" s="370"/>
      <c r="AK435" s="370"/>
      <c r="AL435" s="370"/>
      <c r="AM435" s="370"/>
      <c r="AN435" s="370"/>
      <c r="AO435" s="370"/>
      <c r="AP435" s="370"/>
      <c r="AQ435" s="370"/>
      <c r="AR435" s="370"/>
      <c r="AS435" s="370"/>
      <c r="AT435" s="370"/>
      <c r="AU435" s="370"/>
      <c r="AV435" s="370"/>
      <c r="AW435" s="370"/>
      <c r="AX435" s="370"/>
      <c r="AY435" s="370"/>
      <c r="AZ435" s="370"/>
      <c r="BA435" s="370"/>
      <c r="BB435" s="370"/>
      <c r="BC435" s="370"/>
      <c r="BD435" s="370"/>
      <c r="BE435" s="370"/>
      <c r="BF435" s="370"/>
      <c r="BG435" s="370"/>
      <c r="BH435" s="370"/>
      <c r="BI435" s="370"/>
      <c r="BJ435" s="370"/>
      <c r="BK435" s="370"/>
      <c r="BL435" s="370"/>
      <c r="BM435" s="370"/>
      <c r="BN435" s="370"/>
      <c r="BO435" s="370"/>
      <c r="BP435" s="370"/>
    </row>
    <row r="436" spans="1:68" x14ac:dyDescent="0.2">
      <c r="A436" s="370"/>
      <c r="B436" s="370"/>
      <c r="C436" s="370"/>
      <c r="D436" s="370"/>
      <c r="E436" s="370"/>
      <c r="F436" s="370"/>
      <c r="G436" s="370"/>
      <c r="H436" s="370"/>
      <c r="I436" s="370"/>
      <c r="J436" s="370"/>
      <c r="K436" s="370"/>
      <c r="L436" s="370"/>
      <c r="M436" s="370"/>
      <c r="N436" s="370"/>
      <c r="O436" s="370"/>
      <c r="P436" s="370"/>
      <c r="Q436" s="370"/>
      <c r="R436" s="370"/>
      <c r="S436" s="370"/>
      <c r="T436" s="370"/>
      <c r="U436" s="370"/>
      <c r="V436" s="370"/>
      <c r="W436" s="370"/>
      <c r="X436" s="370"/>
      <c r="Y436" s="370"/>
      <c r="Z436" s="370"/>
      <c r="AA436" s="370"/>
      <c r="AB436" s="370"/>
      <c r="AC436" s="370"/>
      <c r="AD436" s="370"/>
      <c r="AE436" s="370"/>
      <c r="AF436" s="370"/>
      <c r="AG436" s="370"/>
      <c r="AH436" s="370"/>
      <c r="AI436" s="370"/>
      <c r="AJ436" s="370"/>
      <c r="AK436" s="370"/>
      <c r="AL436" s="370"/>
      <c r="AM436" s="370"/>
      <c r="AN436" s="370"/>
      <c r="AO436" s="370"/>
      <c r="AP436" s="370"/>
      <c r="AQ436" s="370"/>
      <c r="AR436" s="370"/>
      <c r="AS436" s="370"/>
      <c r="AT436" s="370"/>
      <c r="AU436" s="370"/>
      <c r="AV436" s="370"/>
      <c r="AW436" s="370"/>
      <c r="AX436" s="370"/>
      <c r="AY436" s="370"/>
      <c r="AZ436" s="370"/>
      <c r="BA436" s="370"/>
      <c r="BB436" s="370"/>
      <c r="BC436" s="370"/>
      <c r="BD436" s="370"/>
      <c r="BE436" s="370"/>
      <c r="BF436" s="370"/>
      <c r="BG436" s="370"/>
      <c r="BH436" s="370"/>
      <c r="BI436" s="370"/>
      <c r="BJ436" s="370"/>
      <c r="BK436" s="370"/>
      <c r="BL436" s="370"/>
      <c r="BM436" s="370"/>
      <c r="BN436" s="370"/>
      <c r="BO436" s="370"/>
      <c r="BP436" s="370"/>
    </row>
    <row r="437" spans="1:68" x14ac:dyDescent="0.2">
      <c r="A437" s="370"/>
      <c r="B437" s="370"/>
      <c r="C437" s="370"/>
      <c r="D437" s="370"/>
      <c r="E437" s="370"/>
      <c r="F437" s="370"/>
      <c r="G437" s="370"/>
      <c r="H437" s="370"/>
      <c r="I437" s="370"/>
      <c r="J437" s="370"/>
      <c r="K437" s="370"/>
      <c r="L437" s="370"/>
      <c r="M437" s="370"/>
      <c r="N437" s="370"/>
      <c r="O437" s="370"/>
      <c r="P437" s="370"/>
      <c r="Q437" s="370"/>
      <c r="R437" s="370"/>
      <c r="S437" s="370"/>
      <c r="T437" s="370"/>
      <c r="U437" s="370"/>
      <c r="V437" s="370"/>
      <c r="W437" s="370"/>
      <c r="X437" s="370"/>
      <c r="Y437" s="370"/>
      <c r="Z437" s="370"/>
      <c r="AA437" s="370"/>
      <c r="AB437" s="370"/>
      <c r="AC437" s="370"/>
      <c r="AD437" s="370"/>
      <c r="AE437" s="370"/>
      <c r="AF437" s="370"/>
      <c r="AG437" s="370"/>
      <c r="AH437" s="370"/>
      <c r="AI437" s="370"/>
      <c r="AJ437" s="370"/>
      <c r="AK437" s="370"/>
      <c r="AL437" s="370"/>
      <c r="AM437" s="370"/>
      <c r="AN437" s="370"/>
      <c r="AO437" s="370"/>
      <c r="AP437" s="370"/>
      <c r="AQ437" s="370"/>
      <c r="AR437" s="370"/>
      <c r="AS437" s="370"/>
      <c r="AT437" s="370"/>
      <c r="AU437" s="370"/>
      <c r="AV437" s="370"/>
      <c r="AW437" s="370"/>
      <c r="AX437" s="370"/>
      <c r="AY437" s="370"/>
      <c r="AZ437" s="370"/>
      <c r="BA437" s="370"/>
      <c r="BB437" s="370"/>
      <c r="BC437" s="370"/>
      <c r="BD437" s="370"/>
      <c r="BE437" s="370"/>
      <c r="BF437" s="370"/>
      <c r="BG437" s="370"/>
      <c r="BH437" s="370"/>
      <c r="BI437" s="370"/>
      <c r="BJ437" s="370"/>
      <c r="BK437" s="370"/>
      <c r="BL437" s="370"/>
      <c r="BM437" s="370"/>
      <c r="BN437" s="370"/>
      <c r="BO437" s="370"/>
      <c r="BP437" s="370"/>
    </row>
    <row r="438" spans="1:68" x14ac:dyDescent="0.2">
      <c r="A438" s="370"/>
      <c r="B438" s="370"/>
      <c r="C438" s="370"/>
      <c r="D438" s="370"/>
      <c r="E438" s="370"/>
      <c r="F438" s="370"/>
      <c r="G438" s="370"/>
      <c r="H438" s="370"/>
      <c r="I438" s="370"/>
      <c r="J438" s="370"/>
      <c r="K438" s="370"/>
      <c r="L438" s="370"/>
      <c r="M438" s="370"/>
      <c r="N438" s="370"/>
      <c r="O438" s="370"/>
      <c r="P438" s="370"/>
      <c r="Q438" s="370"/>
      <c r="R438" s="370"/>
      <c r="S438" s="370"/>
      <c r="T438" s="370"/>
      <c r="U438" s="370"/>
      <c r="V438" s="370"/>
      <c r="W438" s="370"/>
      <c r="X438" s="370"/>
      <c r="Y438" s="370"/>
      <c r="Z438" s="370"/>
      <c r="AA438" s="370"/>
      <c r="AB438" s="370"/>
      <c r="AC438" s="370"/>
      <c r="AD438" s="370"/>
      <c r="AE438" s="370"/>
      <c r="AF438" s="370"/>
      <c r="AG438" s="370"/>
      <c r="AH438" s="370"/>
      <c r="AI438" s="370"/>
      <c r="AJ438" s="370"/>
      <c r="AK438" s="370"/>
      <c r="AL438" s="370"/>
      <c r="AM438" s="370"/>
      <c r="AN438" s="370"/>
      <c r="AO438" s="370"/>
      <c r="AP438" s="370"/>
      <c r="AQ438" s="370"/>
      <c r="AR438" s="370"/>
      <c r="AS438" s="370"/>
      <c r="AT438" s="370"/>
      <c r="AU438" s="370"/>
      <c r="AV438" s="370"/>
      <c r="AW438" s="370"/>
      <c r="AX438" s="370"/>
      <c r="AY438" s="370"/>
      <c r="AZ438" s="370"/>
      <c r="BA438" s="370"/>
      <c r="BB438" s="370"/>
      <c r="BC438" s="370"/>
      <c r="BD438" s="370"/>
      <c r="BE438" s="370"/>
      <c r="BF438" s="370"/>
      <c r="BG438" s="370"/>
      <c r="BH438" s="370"/>
      <c r="BI438" s="370"/>
      <c r="BJ438" s="370"/>
      <c r="BK438" s="370"/>
      <c r="BL438" s="370"/>
      <c r="BM438" s="370"/>
      <c r="BN438" s="370"/>
      <c r="BO438" s="370"/>
      <c r="BP438" s="370"/>
    </row>
    <row r="439" spans="1:68" x14ac:dyDescent="0.2">
      <c r="A439" s="370"/>
      <c r="B439" s="370"/>
      <c r="C439" s="370"/>
      <c r="D439" s="370"/>
      <c r="E439" s="370"/>
      <c r="F439" s="370"/>
      <c r="G439" s="370"/>
      <c r="H439" s="370"/>
      <c r="I439" s="370"/>
      <c r="J439" s="370"/>
      <c r="K439" s="370"/>
      <c r="L439" s="370"/>
      <c r="M439" s="370"/>
      <c r="N439" s="370"/>
      <c r="O439" s="370"/>
      <c r="P439" s="370"/>
      <c r="Q439" s="370"/>
      <c r="R439" s="370"/>
      <c r="S439" s="370"/>
      <c r="T439" s="370"/>
      <c r="U439" s="370"/>
      <c r="V439" s="370"/>
      <c r="W439" s="370"/>
      <c r="X439" s="370"/>
      <c r="Y439" s="370"/>
      <c r="Z439" s="370"/>
      <c r="AA439" s="370"/>
      <c r="AB439" s="370"/>
      <c r="AC439" s="370"/>
      <c r="AD439" s="370"/>
      <c r="AE439" s="370"/>
      <c r="AF439" s="370"/>
      <c r="AG439" s="370"/>
      <c r="AH439" s="370"/>
      <c r="AI439" s="370"/>
      <c r="AJ439" s="370"/>
      <c r="AK439" s="370"/>
      <c r="AL439" s="370"/>
      <c r="AM439" s="370"/>
      <c r="AN439" s="370"/>
      <c r="AO439" s="370"/>
      <c r="AP439" s="370"/>
      <c r="AQ439" s="370"/>
      <c r="AR439" s="370"/>
      <c r="AS439" s="370"/>
      <c r="AT439" s="370"/>
      <c r="AU439" s="370"/>
      <c r="AV439" s="370"/>
      <c r="AW439" s="370"/>
      <c r="AX439" s="370"/>
      <c r="AY439" s="370"/>
      <c r="AZ439" s="370"/>
      <c r="BA439" s="370"/>
      <c r="BB439" s="370"/>
      <c r="BC439" s="370"/>
      <c r="BD439" s="370"/>
      <c r="BE439" s="370"/>
      <c r="BF439" s="370"/>
      <c r="BG439" s="370"/>
      <c r="BH439" s="370"/>
      <c r="BI439" s="370"/>
      <c r="BJ439" s="370"/>
      <c r="BK439" s="370"/>
      <c r="BL439" s="370"/>
      <c r="BM439" s="370"/>
      <c r="BN439" s="370"/>
      <c r="BO439" s="370"/>
      <c r="BP439" s="370"/>
    </row>
    <row r="440" spans="1:68" x14ac:dyDescent="0.2">
      <c r="A440" s="370"/>
      <c r="B440" s="370"/>
      <c r="C440" s="370"/>
      <c r="D440" s="370"/>
      <c r="E440" s="370"/>
      <c r="F440" s="370"/>
      <c r="G440" s="370"/>
      <c r="H440" s="370"/>
      <c r="I440" s="370"/>
      <c r="J440" s="370"/>
      <c r="K440" s="370"/>
      <c r="L440" s="370"/>
      <c r="M440" s="370"/>
      <c r="N440" s="370"/>
      <c r="O440" s="370"/>
      <c r="P440" s="370"/>
      <c r="Q440" s="370"/>
      <c r="R440" s="370"/>
      <c r="S440" s="370"/>
      <c r="T440" s="370"/>
      <c r="U440" s="370"/>
      <c r="V440" s="370"/>
      <c r="W440" s="370"/>
      <c r="X440" s="370"/>
      <c r="Y440" s="370"/>
      <c r="Z440" s="370"/>
      <c r="AA440" s="370"/>
      <c r="AB440" s="370"/>
      <c r="AC440" s="370"/>
      <c r="AD440" s="370"/>
      <c r="AE440" s="370"/>
      <c r="AF440" s="370"/>
      <c r="AG440" s="370"/>
      <c r="AH440" s="370"/>
      <c r="AI440" s="370"/>
      <c r="AJ440" s="370"/>
      <c r="AK440" s="370"/>
      <c r="AL440" s="370"/>
      <c r="AM440" s="370"/>
      <c r="AN440" s="370"/>
      <c r="AO440" s="370"/>
      <c r="AP440" s="370"/>
      <c r="AQ440" s="370"/>
      <c r="AR440" s="370"/>
      <c r="AS440" s="370"/>
      <c r="AT440" s="370"/>
      <c r="AU440" s="370"/>
      <c r="AV440" s="370"/>
      <c r="AW440" s="370"/>
      <c r="AX440" s="370"/>
      <c r="AY440" s="370"/>
      <c r="AZ440" s="370"/>
      <c r="BA440" s="370"/>
      <c r="BB440" s="370"/>
      <c r="BC440" s="370"/>
      <c r="BD440" s="370"/>
      <c r="BE440" s="370"/>
      <c r="BF440" s="370"/>
      <c r="BG440" s="370"/>
      <c r="BH440" s="370"/>
      <c r="BI440" s="370"/>
      <c r="BJ440" s="370"/>
      <c r="BK440" s="370"/>
      <c r="BL440" s="370"/>
      <c r="BM440" s="370"/>
      <c r="BN440" s="370"/>
      <c r="BO440" s="370"/>
      <c r="BP440" s="370"/>
    </row>
    <row r="441" spans="1:68" x14ac:dyDescent="0.2">
      <c r="A441" s="370"/>
      <c r="B441" s="370"/>
      <c r="C441" s="370"/>
      <c r="D441" s="370"/>
      <c r="E441" s="370"/>
      <c r="F441" s="370"/>
      <c r="G441" s="370"/>
      <c r="H441" s="370"/>
      <c r="I441" s="370"/>
      <c r="J441" s="370"/>
      <c r="K441" s="370"/>
      <c r="L441" s="370"/>
      <c r="M441" s="370"/>
      <c r="N441" s="370"/>
      <c r="O441" s="370"/>
      <c r="P441" s="370"/>
      <c r="Q441" s="370"/>
      <c r="R441" s="370"/>
      <c r="S441" s="370"/>
      <c r="T441" s="370"/>
      <c r="U441" s="370"/>
      <c r="V441" s="370"/>
      <c r="W441" s="370"/>
      <c r="X441" s="370"/>
      <c r="Y441" s="370"/>
      <c r="Z441" s="370"/>
      <c r="AA441" s="370"/>
      <c r="AB441" s="370"/>
      <c r="AC441" s="370"/>
      <c r="AD441" s="370"/>
      <c r="AE441" s="370"/>
      <c r="AF441" s="370"/>
      <c r="AG441" s="370"/>
      <c r="AH441" s="370"/>
      <c r="AI441" s="370"/>
      <c r="AJ441" s="370"/>
      <c r="AK441" s="370"/>
      <c r="AL441" s="370"/>
      <c r="AM441" s="370"/>
      <c r="AN441" s="370"/>
      <c r="AO441" s="370"/>
      <c r="AP441" s="370"/>
      <c r="AQ441" s="370"/>
      <c r="AR441" s="370"/>
      <c r="AS441" s="370"/>
      <c r="AT441" s="370"/>
      <c r="AU441" s="370"/>
      <c r="AV441" s="370"/>
      <c r="AW441" s="370"/>
      <c r="AX441" s="370"/>
      <c r="AY441" s="370"/>
      <c r="AZ441" s="370"/>
      <c r="BA441" s="370"/>
      <c r="BB441" s="370"/>
      <c r="BC441" s="370"/>
      <c r="BD441" s="370"/>
      <c r="BE441" s="370"/>
      <c r="BF441" s="370"/>
      <c r="BG441" s="370"/>
      <c r="BH441" s="370"/>
      <c r="BI441" s="370"/>
      <c r="BJ441" s="370"/>
      <c r="BK441" s="370"/>
      <c r="BL441" s="370"/>
      <c r="BM441" s="370"/>
      <c r="BN441" s="370"/>
      <c r="BO441" s="370"/>
      <c r="BP441" s="370"/>
    </row>
    <row r="442" spans="1:68" x14ac:dyDescent="0.2">
      <c r="A442" s="370"/>
      <c r="B442" s="370"/>
      <c r="C442" s="370"/>
      <c r="D442" s="370"/>
      <c r="E442" s="370"/>
      <c r="F442" s="370"/>
      <c r="G442" s="370"/>
      <c r="H442" s="370"/>
      <c r="I442" s="370"/>
      <c r="J442" s="370"/>
      <c r="K442" s="370"/>
      <c r="L442" s="370"/>
      <c r="M442" s="370"/>
      <c r="N442" s="370"/>
      <c r="O442" s="370"/>
      <c r="P442" s="370"/>
      <c r="Q442" s="370"/>
      <c r="R442" s="370"/>
      <c r="S442" s="370"/>
      <c r="T442" s="370"/>
      <c r="U442" s="370"/>
      <c r="V442" s="370"/>
      <c r="W442" s="370"/>
      <c r="X442" s="370"/>
      <c r="Y442" s="370"/>
      <c r="Z442" s="370"/>
      <c r="AA442" s="370"/>
      <c r="AB442" s="370"/>
      <c r="AC442" s="370"/>
      <c r="AD442" s="370"/>
      <c r="AE442" s="370"/>
      <c r="AF442" s="370"/>
      <c r="AG442" s="370"/>
      <c r="AH442" s="370"/>
      <c r="AI442" s="370"/>
      <c r="AJ442" s="370"/>
      <c r="AK442" s="370"/>
      <c r="AL442" s="370"/>
      <c r="AM442" s="370"/>
      <c r="AN442" s="370"/>
      <c r="AO442" s="370"/>
      <c r="AP442" s="370"/>
      <c r="AQ442" s="370"/>
      <c r="AR442" s="370"/>
      <c r="AS442" s="370"/>
      <c r="AT442" s="370"/>
      <c r="AU442" s="370"/>
      <c r="AV442" s="370"/>
      <c r="AW442" s="370"/>
      <c r="AX442" s="370"/>
      <c r="AY442" s="370"/>
      <c r="AZ442" s="370"/>
      <c r="BA442" s="370"/>
      <c r="BB442" s="370"/>
      <c r="BC442" s="370"/>
      <c r="BD442" s="370"/>
      <c r="BE442" s="370"/>
      <c r="BF442" s="370"/>
      <c r="BG442" s="370"/>
      <c r="BH442" s="370"/>
      <c r="BI442" s="370"/>
      <c r="BJ442" s="370"/>
      <c r="BK442" s="370"/>
      <c r="BL442" s="370"/>
      <c r="BM442" s="370"/>
      <c r="BN442" s="370"/>
      <c r="BO442" s="370"/>
      <c r="BP442" s="370"/>
    </row>
    <row r="443" spans="1:68" x14ac:dyDescent="0.2">
      <c r="A443" s="370"/>
      <c r="B443" s="370"/>
      <c r="C443" s="370"/>
      <c r="D443" s="370"/>
      <c r="E443" s="370"/>
      <c r="F443" s="370"/>
      <c r="G443" s="370"/>
      <c r="H443" s="370"/>
      <c r="I443" s="370"/>
      <c r="J443" s="370"/>
      <c r="K443" s="370"/>
      <c r="L443" s="370"/>
      <c r="M443" s="370"/>
      <c r="N443" s="370"/>
      <c r="O443" s="370"/>
      <c r="P443" s="370"/>
      <c r="Q443" s="370"/>
      <c r="R443" s="370"/>
      <c r="S443" s="370"/>
      <c r="T443" s="370"/>
      <c r="U443" s="370"/>
      <c r="V443" s="370"/>
      <c r="W443" s="370"/>
      <c r="X443" s="370"/>
      <c r="Y443" s="370"/>
      <c r="Z443" s="370"/>
      <c r="AA443" s="370"/>
      <c r="AB443" s="370"/>
      <c r="AC443" s="370"/>
      <c r="AD443" s="370"/>
      <c r="AE443" s="370"/>
      <c r="AF443" s="370"/>
      <c r="AG443" s="370"/>
      <c r="AH443" s="370"/>
      <c r="AI443" s="370"/>
      <c r="AJ443" s="370"/>
      <c r="AK443" s="370"/>
      <c r="AL443" s="370"/>
      <c r="AM443" s="370"/>
      <c r="AN443" s="370"/>
      <c r="AO443" s="370"/>
      <c r="AP443" s="370"/>
      <c r="AQ443" s="370"/>
      <c r="AR443" s="370"/>
      <c r="AS443" s="370"/>
      <c r="AT443" s="370"/>
      <c r="AU443" s="370"/>
      <c r="AV443" s="370"/>
      <c r="AW443" s="370"/>
      <c r="AX443" s="370"/>
      <c r="AY443" s="370"/>
      <c r="AZ443" s="370"/>
      <c r="BA443" s="370"/>
      <c r="BB443" s="370"/>
      <c r="BC443" s="370"/>
      <c r="BD443" s="370"/>
      <c r="BE443" s="370"/>
      <c r="BF443" s="370"/>
      <c r="BG443" s="370"/>
      <c r="BH443" s="370"/>
      <c r="BI443" s="370"/>
      <c r="BJ443" s="370"/>
      <c r="BK443" s="370"/>
      <c r="BL443" s="370"/>
      <c r="BM443" s="370"/>
      <c r="BN443" s="370"/>
      <c r="BO443" s="370"/>
      <c r="BP443" s="370"/>
    </row>
    <row r="444" spans="1:68" x14ac:dyDescent="0.2">
      <c r="A444" s="370"/>
      <c r="B444" s="370"/>
      <c r="C444" s="370"/>
      <c r="D444" s="370"/>
      <c r="E444" s="370"/>
      <c r="F444" s="370"/>
      <c r="G444" s="370"/>
      <c r="H444" s="370"/>
      <c r="I444" s="370"/>
      <c r="J444" s="370"/>
      <c r="K444" s="370"/>
      <c r="L444" s="370"/>
      <c r="M444" s="370"/>
      <c r="N444" s="370"/>
      <c r="O444" s="370"/>
      <c r="P444" s="370"/>
      <c r="Q444" s="370"/>
      <c r="R444" s="370"/>
      <c r="S444" s="370"/>
      <c r="T444" s="370"/>
      <c r="U444" s="370"/>
      <c r="V444" s="370"/>
      <c r="W444" s="370"/>
      <c r="X444" s="370"/>
      <c r="Y444" s="370"/>
      <c r="Z444" s="370"/>
      <c r="AA444" s="370"/>
      <c r="AB444" s="370"/>
      <c r="AC444" s="370"/>
      <c r="AD444" s="370"/>
      <c r="AE444" s="370"/>
      <c r="AF444" s="370"/>
      <c r="AG444" s="370"/>
      <c r="AH444" s="370"/>
      <c r="AI444" s="370"/>
      <c r="AJ444" s="370"/>
      <c r="AK444" s="370"/>
      <c r="AL444" s="370"/>
      <c r="AM444" s="370"/>
      <c r="AN444" s="370"/>
      <c r="AO444" s="370"/>
      <c r="AP444" s="370"/>
      <c r="AQ444" s="370"/>
      <c r="AR444" s="370"/>
      <c r="AS444" s="370"/>
      <c r="AT444" s="370"/>
      <c r="AU444" s="370"/>
      <c r="AV444" s="370"/>
      <c r="AW444" s="370"/>
      <c r="AX444" s="370"/>
      <c r="AY444" s="370"/>
      <c r="AZ444" s="370"/>
      <c r="BA444" s="370"/>
      <c r="BB444" s="370"/>
      <c r="BC444" s="370"/>
      <c r="BD444" s="370"/>
      <c r="BE444" s="370"/>
      <c r="BF444" s="370"/>
      <c r="BG444" s="370"/>
      <c r="BH444" s="370"/>
      <c r="BI444" s="370"/>
      <c r="BJ444" s="370"/>
      <c r="BK444" s="370"/>
      <c r="BL444" s="370"/>
      <c r="BM444" s="370"/>
      <c r="BN444" s="370"/>
      <c r="BO444" s="370"/>
      <c r="BP444" s="370"/>
    </row>
    <row r="445" spans="1:68" x14ac:dyDescent="0.2">
      <c r="A445" s="370"/>
      <c r="B445" s="370"/>
      <c r="C445" s="370"/>
      <c r="D445" s="370"/>
      <c r="E445" s="370"/>
      <c r="F445" s="370"/>
      <c r="G445" s="370"/>
      <c r="H445" s="370"/>
      <c r="I445" s="370"/>
      <c r="J445" s="370"/>
      <c r="K445" s="370"/>
      <c r="L445" s="370"/>
      <c r="M445" s="370"/>
      <c r="N445" s="370"/>
      <c r="O445" s="370"/>
      <c r="P445" s="370"/>
      <c r="Q445" s="370"/>
      <c r="R445" s="370"/>
      <c r="S445" s="370"/>
      <c r="T445" s="370"/>
      <c r="U445" s="370"/>
      <c r="V445" s="370"/>
      <c r="W445" s="370"/>
      <c r="X445" s="370"/>
      <c r="Y445" s="370"/>
      <c r="Z445" s="370"/>
      <c r="AA445" s="370"/>
      <c r="AB445" s="370"/>
      <c r="AC445" s="370"/>
      <c r="AD445" s="370"/>
      <c r="AE445" s="370"/>
      <c r="AF445" s="370"/>
      <c r="AG445" s="370"/>
      <c r="AH445" s="370"/>
      <c r="AI445" s="370"/>
      <c r="AJ445" s="370"/>
      <c r="AK445" s="370"/>
      <c r="AL445" s="370"/>
      <c r="AM445" s="370"/>
      <c r="AN445" s="370"/>
      <c r="AO445" s="370"/>
      <c r="AP445" s="370"/>
      <c r="AQ445" s="370"/>
      <c r="AR445" s="370"/>
      <c r="AS445" s="370"/>
      <c r="AT445" s="370"/>
      <c r="AU445" s="370"/>
      <c r="AV445" s="370"/>
      <c r="AW445" s="370"/>
      <c r="AX445" s="370"/>
      <c r="AY445" s="370"/>
      <c r="AZ445" s="370"/>
      <c r="BA445" s="370"/>
      <c r="BB445" s="370"/>
      <c r="BC445" s="370"/>
      <c r="BD445" s="370"/>
      <c r="BE445" s="370"/>
      <c r="BF445" s="370"/>
      <c r="BG445" s="370"/>
      <c r="BH445" s="370"/>
      <c r="BI445" s="370"/>
      <c r="BJ445" s="370"/>
      <c r="BK445" s="370"/>
      <c r="BL445" s="370"/>
      <c r="BM445" s="370"/>
      <c r="BN445" s="370"/>
      <c r="BO445" s="370"/>
      <c r="BP445" s="370"/>
    </row>
    <row r="446" spans="1:68" x14ac:dyDescent="0.2">
      <c r="A446" s="370"/>
      <c r="B446" s="370"/>
      <c r="C446" s="370"/>
      <c r="D446" s="370"/>
      <c r="E446" s="370"/>
      <c r="F446" s="370"/>
      <c r="G446" s="370"/>
      <c r="H446" s="370"/>
      <c r="I446" s="370"/>
      <c r="J446" s="370"/>
      <c r="K446" s="370"/>
      <c r="L446" s="370"/>
      <c r="M446" s="370"/>
      <c r="N446" s="370"/>
      <c r="O446" s="370"/>
      <c r="P446" s="370"/>
      <c r="Q446" s="370"/>
      <c r="R446" s="370"/>
      <c r="S446" s="370"/>
      <c r="T446" s="370"/>
      <c r="U446" s="370"/>
      <c r="V446" s="370"/>
      <c r="W446" s="370"/>
      <c r="X446" s="370"/>
      <c r="Y446" s="370"/>
      <c r="Z446" s="370"/>
      <c r="AA446" s="370"/>
      <c r="AB446" s="370"/>
      <c r="AC446" s="370"/>
      <c r="AD446" s="370"/>
      <c r="AE446" s="370"/>
      <c r="AF446" s="370"/>
      <c r="AG446" s="370"/>
      <c r="AH446" s="370"/>
      <c r="AI446" s="370"/>
      <c r="AJ446" s="370"/>
      <c r="AK446" s="370"/>
      <c r="AL446" s="370"/>
      <c r="AM446" s="370"/>
      <c r="AN446" s="370"/>
      <c r="AO446" s="370"/>
      <c r="AP446" s="370"/>
      <c r="AQ446" s="370"/>
      <c r="AR446" s="370"/>
      <c r="AS446" s="370"/>
      <c r="AT446" s="370"/>
      <c r="AU446" s="370"/>
      <c r="AV446" s="370"/>
      <c r="AW446" s="370"/>
      <c r="AX446" s="370"/>
      <c r="AY446" s="370"/>
      <c r="AZ446" s="370"/>
      <c r="BA446" s="370"/>
      <c r="BB446" s="370"/>
      <c r="BC446" s="370"/>
      <c r="BD446" s="370"/>
      <c r="BE446" s="370"/>
      <c r="BF446" s="370"/>
      <c r="BG446" s="370"/>
      <c r="BH446" s="370"/>
      <c r="BI446" s="370"/>
      <c r="BJ446" s="370"/>
      <c r="BK446" s="370"/>
      <c r="BL446" s="370"/>
      <c r="BM446" s="370"/>
      <c r="BN446" s="370"/>
      <c r="BO446" s="370"/>
      <c r="BP446" s="370"/>
    </row>
    <row r="447" spans="1:68" x14ac:dyDescent="0.2">
      <c r="A447" s="370"/>
      <c r="B447" s="370"/>
      <c r="C447" s="370"/>
      <c r="D447" s="370"/>
      <c r="E447" s="370"/>
      <c r="F447" s="370"/>
      <c r="G447" s="370"/>
      <c r="H447" s="370"/>
      <c r="I447" s="370"/>
      <c r="J447" s="370"/>
      <c r="K447" s="370"/>
      <c r="L447" s="370"/>
      <c r="M447" s="370"/>
      <c r="N447" s="370"/>
      <c r="O447" s="370"/>
      <c r="P447" s="370"/>
      <c r="Q447" s="370"/>
      <c r="R447" s="370"/>
      <c r="S447" s="370"/>
      <c r="T447" s="370"/>
      <c r="U447" s="370"/>
      <c r="V447" s="370"/>
      <c r="W447" s="370"/>
      <c r="X447" s="370"/>
      <c r="Y447" s="370"/>
      <c r="Z447" s="370"/>
      <c r="AA447" s="370"/>
      <c r="AB447" s="370"/>
      <c r="AC447" s="370"/>
      <c r="AD447" s="370"/>
      <c r="AE447" s="370"/>
      <c r="AF447" s="370"/>
      <c r="AG447" s="370"/>
      <c r="AH447" s="370"/>
      <c r="AI447" s="370"/>
      <c r="AJ447" s="370"/>
      <c r="AK447" s="370"/>
      <c r="AL447" s="370"/>
      <c r="AM447" s="370"/>
      <c r="AN447" s="370"/>
      <c r="AO447" s="370"/>
      <c r="AP447" s="370"/>
      <c r="AQ447" s="370"/>
      <c r="AR447" s="370"/>
      <c r="AS447" s="370"/>
      <c r="AT447" s="370"/>
      <c r="AU447" s="370"/>
      <c r="AV447" s="370"/>
      <c r="AW447" s="370"/>
      <c r="AX447" s="370"/>
      <c r="AY447" s="370"/>
      <c r="AZ447" s="370"/>
      <c r="BA447" s="370"/>
      <c r="BB447" s="370"/>
      <c r="BC447" s="370"/>
      <c r="BD447" s="370"/>
      <c r="BE447" s="370"/>
      <c r="BF447" s="370"/>
      <c r="BG447" s="370"/>
      <c r="BH447" s="370"/>
      <c r="BI447" s="370"/>
      <c r="BJ447" s="370"/>
      <c r="BK447" s="370"/>
      <c r="BL447" s="370"/>
      <c r="BM447" s="370"/>
      <c r="BN447" s="370"/>
      <c r="BO447" s="370"/>
      <c r="BP447" s="370"/>
    </row>
    <row r="448" spans="1:68" x14ac:dyDescent="0.2">
      <c r="A448" s="370"/>
      <c r="B448" s="370"/>
      <c r="C448" s="370"/>
      <c r="D448" s="370"/>
      <c r="E448" s="370"/>
      <c r="F448" s="370"/>
      <c r="G448" s="370"/>
      <c r="H448" s="370"/>
      <c r="I448" s="370"/>
      <c r="J448" s="370"/>
      <c r="K448" s="370"/>
      <c r="L448" s="370"/>
      <c r="M448" s="370"/>
      <c r="N448" s="370"/>
      <c r="O448" s="370"/>
      <c r="P448" s="370"/>
      <c r="Q448" s="370"/>
      <c r="R448" s="370"/>
      <c r="S448" s="370"/>
      <c r="T448" s="370"/>
      <c r="U448" s="370"/>
      <c r="V448" s="370"/>
      <c r="W448" s="370"/>
      <c r="X448" s="370"/>
      <c r="Y448" s="370"/>
      <c r="Z448" s="370"/>
      <c r="AA448" s="370"/>
      <c r="AB448" s="370"/>
      <c r="AC448" s="370"/>
      <c r="AD448" s="370"/>
      <c r="AE448" s="370"/>
      <c r="AF448" s="370"/>
      <c r="AG448" s="370"/>
      <c r="AH448" s="370"/>
      <c r="AI448" s="370"/>
      <c r="AJ448" s="370"/>
      <c r="AK448" s="370"/>
      <c r="AL448" s="370"/>
      <c r="AM448" s="370"/>
      <c r="AN448" s="370"/>
      <c r="AO448" s="370"/>
      <c r="AP448" s="370"/>
      <c r="AQ448" s="370"/>
      <c r="AR448" s="370"/>
      <c r="AS448" s="370"/>
      <c r="AT448" s="370"/>
      <c r="AU448" s="370"/>
      <c r="AV448" s="370"/>
      <c r="AW448" s="370"/>
      <c r="AX448" s="370"/>
      <c r="AY448" s="370"/>
      <c r="AZ448" s="370"/>
      <c r="BA448" s="370"/>
      <c r="BB448" s="370"/>
      <c r="BC448" s="370"/>
      <c r="BD448" s="370"/>
      <c r="BE448" s="370"/>
      <c r="BF448" s="370"/>
      <c r="BG448" s="370"/>
      <c r="BH448" s="370"/>
      <c r="BI448" s="370"/>
      <c r="BJ448" s="370"/>
      <c r="BK448" s="370"/>
      <c r="BL448" s="370"/>
      <c r="BM448" s="370"/>
      <c r="BN448" s="370"/>
      <c r="BO448" s="370"/>
      <c r="BP448" s="370"/>
    </row>
    <row r="449" spans="1:68" x14ac:dyDescent="0.2">
      <c r="A449" s="370"/>
      <c r="B449" s="370"/>
      <c r="C449" s="370"/>
      <c r="D449" s="370"/>
      <c r="E449" s="370"/>
      <c r="F449" s="370"/>
      <c r="G449" s="370"/>
      <c r="H449" s="370"/>
      <c r="I449" s="370"/>
      <c r="J449" s="370"/>
      <c r="K449" s="370"/>
      <c r="L449" s="370"/>
      <c r="M449" s="370"/>
      <c r="N449" s="370"/>
      <c r="O449" s="370"/>
      <c r="P449" s="370"/>
      <c r="Q449" s="370"/>
      <c r="R449" s="370"/>
      <c r="S449" s="370"/>
      <c r="T449" s="370"/>
      <c r="U449" s="370"/>
      <c r="V449" s="370"/>
      <c r="W449" s="370"/>
      <c r="X449" s="370"/>
      <c r="Y449" s="370"/>
      <c r="Z449" s="370"/>
      <c r="AA449" s="370"/>
      <c r="AB449" s="370"/>
      <c r="AC449" s="370"/>
      <c r="AD449" s="370"/>
      <c r="AE449" s="370"/>
      <c r="AF449" s="370"/>
      <c r="AG449" s="370"/>
      <c r="AH449" s="370"/>
      <c r="AI449" s="370"/>
      <c r="AJ449" s="370"/>
      <c r="AK449" s="370"/>
      <c r="AL449" s="370"/>
      <c r="AM449" s="370"/>
      <c r="AN449" s="370"/>
      <c r="AO449" s="370"/>
      <c r="AP449" s="370"/>
      <c r="AQ449" s="370"/>
      <c r="AR449" s="370"/>
      <c r="AS449" s="370"/>
      <c r="AT449" s="370"/>
      <c r="AU449" s="370"/>
      <c r="AV449" s="370"/>
      <c r="AW449" s="370"/>
      <c r="AX449" s="370"/>
      <c r="AY449" s="370"/>
      <c r="AZ449" s="370"/>
      <c r="BA449" s="370"/>
      <c r="BB449" s="370"/>
      <c r="BC449" s="370"/>
      <c r="BD449" s="370"/>
      <c r="BE449" s="370"/>
      <c r="BF449" s="370"/>
      <c r="BG449" s="370"/>
      <c r="BH449" s="370"/>
      <c r="BI449" s="370"/>
      <c r="BJ449" s="370"/>
      <c r="BK449" s="370"/>
      <c r="BL449" s="370"/>
      <c r="BM449" s="370"/>
      <c r="BN449" s="370"/>
      <c r="BO449" s="370"/>
      <c r="BP449" s="370"/>
    </row>
    <row r="450" spans="1:68" x14ac:dyDescent="0.2">
      <c r="A450" s="370"/>
      <c r="B450" s="370"/>
      <c r="C450" s="370"/>
      <c r="D450" s="370"/>
      <c r="E450" s="370"/>
      <c r="F450" s="370"/>
      <c r="G450" s="370"/>
      <c r="H450" s="370"/>
      <c r="I450" s="370"/>
      <c r="J450" s="370"/>
      <c r="K450" s="370"/>
      <c r="L450" s="370"/>
      <c r="M450" s="370"/>
      <c r="N450" s="370"/>
      <c r="O450" s="370"/>
      <c r="P450" s="370"/>
      <c r="Q450" s="370"/>
      <c r="R450" s="370"/>
      <c r="S450" s="370"/>
      <c r="T450" s="370"/>
      <c r="U450" s="370"/>
      <c r="V450" s="370"/>
      <c r="W450" s="370"/>
      <c r="X450" s="370"/>
      <c r="Y450" s="370"/>
      <c r="Z450" s="370"/>
      <c r="AA450" s="370"/>
      <c r="AB450" s="370"/>
      <c r="AC450" s="370"/>
      <c r="AD450" s="370"/>
      <c r="AE450" s="370"/>
      <c r="AF450" s="370"/>
      <c r="AG450" s="370"/>
      <c r="AH450" s="370"/>
      <c r="AI450" s="370"/>
      <c r="AJ450" s="370"/>
      <c r="AK450" s="370"/>
      <c r="AL450" s="370"/>
      <c r="AM450" s="370"/>
      <c r="AN450" s="370"/>
      <c r="AO450" s="370"/>
      <c r="AP450" s="370"/>
      <c r="AQ450" s="370"/>
      <c r="AR450" s="370"/>
      <c r="AS450" s="370"/>
      <c r="AT450" s="370"/>
      <c r="AU450" s="370"/>
      <c r="AV450" s="370"/>
      <c r="AW450" s="370"/>
      <c r="AX450" s="370"/>
      <c r="AY450" s="370"/>
      <c r="AZ450" s="370"/>
      <c r="BA450" s="370"/>
      <c r="BB450" s="370"/>
      <c r="BC450" s="370"/>
      <c r="BD450" s="370"/>
      <c r="BE450" s="370"/>
      <c r="BF450" s="370"/>
      <c r="BG450" s="370"/>
      <c r="BH450" s="370"/>
      <c r="BI450" s="370"/>
      <c r="BJ450" s="370"/>
      <c r="BK450" s="370"/>
      <c r="BL450" s="370"/>
      <c r="BM450" s="370"/>
      <c r="BN450" s="370"/>
      <c r="BO450" s="370"/>
      <c r="BP450" s="370"/>
    </row>
    <row r="451" spans="1:68" x14ac:dyDescent="0.2">
      <c r="A451" s="370"/>
      <c r="B451" s="370"/>
      <c r="C451" s="370"/>
      <c r="D451" s="370"/>
      <c r="E451" s="370"/>
      <c r="F451" s="370"/>
      <c r="G451" s="370"/>
      <c r="H451" s="370"/>
      <c r="I451" s="370"/>
      <c r="J451" s="370"/>
      <c r="K451" s="370"/>
      <c r="L451" s="370"/>
      <c r="M451" s="370"/>
      <c r="N451" s="370"/>
      <c r="O451" s="370"/>
      <c r="P451" s="370"/>
      <c r="Q451" s="370"/>
      <c r="R451" s="370"/>
      <c r="S451" s="370"/>
      <c r="T451" s="370"/>
      <c r="U451" s="370"/>
      <c r="V451" s="370"/>
      <c r="W451" s="370"/>
      <c r="X451" s="370"/>
      <c r="Y451" s="370"/>
      <c r="Z451" s="370"/>
      <c r="AA451" s="370"/>
      <c r="AB451" s="370"/>
      <c r="AC451" s="370"/>
      <c r="AD451" s="370"/>
      <c r="AE451" s="370"/>
      <c r="AF451" s="370"/>
      <c r="AG451" s="370"/>
      <c r="AH451" s="370"/>
      <c r="AI451" s="370"/>
      <c r="AJ451" s="370"/>
      <c r="AK451" s="370"/>
      <c r="AL451" s="370"/>
      <c r="AM451" s="370"/>
      <c r="AN451" s="370"/>
      <c r="AO451" s="370"/>
      <c r="AP451" s="370"/>
      <c r="AQ451" s="370"/>
      <c r="AR451" s="370"/>
      <c r="AS451" s="370"/>
      <c r="AT451" s="370"/>
      <c r="AU451" s="370"/>
      <c r="AV451" s="370"/>
      <c r="AW451" s="370"/>
      <c r="AX451" s="370"/>
      <c r="AY451" s="370"/>
      <c r="AZ451" s="370"/>
      <c r="BA451" s="370"/>
      <c r="BB451" s="370"/>
      <c r="BC451" s="370"/>
      <c r="BD451" s="370"/>
      <c r="BE451" s="370"/>
      <c r="BF451" s="370"/>
      <c r="BG451" s="370"/>
      <c r="BH451" s="370"/>
      <c r="BI451" s="370"/>
      <c r="BJ451" s="370"/>
      <c r="BK451" s="370"/>
      <c r="BL451" s="370"/>
      <c r="BM451" s="370"/>
      <c r="BN451" s="370"/>
      <c r="BO451" s="370"/>
      <c r="BP451" s="370"/>
    </row>
    <row r="452" spans="1:68" x14ac:dyDescent="0.2">
      <c r="A452" s="370"/>
      <c r="B452" s="370"/>
      <c r="C452" s="370"/>
      <c r="D452" s="370"/>
      <c r="E452" s="370"/>
      <c r="F452" s="370"/>
      <c r="G452" s="370"/>
      <c r="H452" s="370"/>
      <c r="I452" s="370"/>
      <c r="J452" s="370"/>
      <c r="K452" s="370"/>
      <c r="L452" s="370"/>
      <c r="M452" s="370"/>
      <c r="N452" s="370"/>
      <c r="O452" s="370"/>
      <c r="P452" s="370"/>
      <c r="Q452" s="370"/>
      <c r="R452" s="370"/>
      <c r="S452" s="370"/>
      <c r="T452" s="370"/>
      <c r="U452" s="370"/>
      <c r="V452" s="370"/>
      <c r="W452" s="370"/>
      <c r="X452" s="370"/>
      <c r="Y452" s="370"/>
      <c r="Z452" s="370"/>
      <c r="AA452" s="370"/>
      <c r="AB452" s="370"/>
      <c r="AC452" s="370"/>
      <c r="AD452" s="370"/>
      <c r="AE452" s="370"/>
      <c r="AF452" s="370"/>
      <c r="AG452" s="370"/>
      <c r="AH452" s="370"/>
      <c r="AI452" s="370"/>
      <c r="AJ452" s="370"/>
      <c r="AK452" s="370"/>
      <c r="AL452" s="370"/>
      <c r="AM452" s="370"/>
      <c r="AN452" s="370"/>
      <c r="AO452" s="370"/>
      <c r="AP452" s="370"/>
      <c r="AQ452" s="370"/>
      <c r="AR452" s="370"/>
      <c r="AS452" s="370"/>
      <c r="AT452" s="370"/>
      <c r="AU452" s="370"/>
      <c r="AV452" s="370"/>
      <c r="AW452" s="370"/>
      <c r="AX452" s="370"/>
      <c r="AY452" s="370"/>
      <c r="AZ452" s="370"/>
      <c r="BA452" s="370"/>
      <c r="BB452" s="370"/>
      <c r="BC452" s="370"/>
      <c r="BD452" s="370"/>
      <c r="BE452" s="370"/>
      <c r="BF452" s="370"/>
      <c r="BG452" s="370"/>
      <c r="BH452" s="370"/>
      <c r="BI452" s="370"/>
      <c r="BJ452" s="370"/>
      <c r="BK452" s="370"/>
      <c r="BL452" s="370"/>
      <c r="BM452" s="370"/>
      <c r="BN452" s="370"/>
      <c r="BO452" s="370"/>
      <c r="BP452" s="370"/>
    </row>
    <row r="453" spans="1:68" x14ac:dyDescent="0.2">
      <c r="A453" s="370"/>
      <c r="B453" s="370"/>
      <c r="C453" s="370"/>
      <c r="D453" s="370"/>
      <c r="E453" s="370"/>
      <c r="F453" s="370"/>
      <c r="G453" s="370"/>
      <c r="H453" s="370"/>
      <c r="I453" s="370"/>
      <c r="J453" s="370"/>
      <c r="K453" s="370"/>
      <c r="L453" s="370"/>
      <c r="M453" s="370"/>
      <c r="N453" s="370"/>
      <c r="O453" s="370"/>
      <c r="P453" s="370"/>
      <c r="Q453" s="370"/>
      <c r="R453" s="370"/>
      <c r="S453" s="370"/>
      <c r="T453" s="370"/>
      <c r="U453" s="370"/>
      <c r="V453" s="370"/>
      <c r="W453" s="370"/>
      <c r="X453" s="370"/>
      <c r="Y453" s="370"/>
      <c r="Z453" s="370"/>
      <c r="AA453" s="370"/>
      <c r="AB453" s="370"/>
      <c r="AC453" s="370"/>
      <c r="AD453" s="370"/>
      <c r="AE453" s="370"/>
      <c r="AF453" s="370"/>
      <c r="AG453" s="370"/>
      <c r="AH453" s="370"/>
      <c r="AI453" s="370"/>
      <c r="AJ453" s="370"/>
      <c r="AK453" s="370"/>
      <c r="AL453" s="370"/>
      <c r="AM453" s="370"/>
      <c r="AN453" s="370"/>
      <c r="AO453" s="370"/>
      <c r="AP453" s="370"/>
      <c r="AQ453" s="370"/>
      <c r="AR453" s="370"/>
      <c r="AS453" s="370"/>
      <c r="AT453" s="370"/>
      <c r="AU453" s="370"/>
      <c r="AV453" s="370"/>
      <c r="AW453" s="370"/>
      <c r="AX453" s="370"/>
      <c r="AY453" s="370"/>
      <c r="AZ453" s="370"/>
      <c r="BA453" s="370"/>
      <c r="BB453" s="370"/>
      <c r="BC453" s="370"/>
      <c r="BD453" s="370"/>
      <c r="BE453" s="370"/>
      <c r="BF453" s="370"/>
      <c r="BG453" s="370"/>
      <c r="BH453" s="370"/>
      <c r="BI453" s="370"/>
      <c r="BJ453" s="370"/>
      <c r="BK453" s="370"/>
      <c r="BL453" s="370"/>
      <c r="BM453" s="370"/>
      <c r="BN453" s="370"/>
      <c r="BO453" s="370"/>
      <c r="BP453" s="370"/>
    </row>
    <row r="454" spans="1:68" x14ac:dyDescent="0.2">
      <c r="A454" s="370"/>
      <c r="B454" s="370"/>
      <c r="C454" s="370"/>
      <c r="D454" s="370"/>
      <c r="E454" s="370"/>
      <c r="F454" s="370"/>
      <c r="G454" s="370"/>
      <c r="H454" s="370"/>
      <c r="I454" s="370"/>
      <c r="J454" s="370"/>
      <c r="K454" s="370"/>
      <c r="L454" s="370"/>
      <c r="M454" s="370"/>
      <c r="N454" s="370"/>
      <c r="O454" s="370"/>
      <c r="P454" s="370"/>
      <c r="Q454" s="370"/>
      <c r="R454" s="370"/>
      <c r="S454" s="370"/>
      <c r="T454" s="370"/>
      <c r="U454" s="370"/>
      <c r="V454" s="370"/>
      <c r="W454" s="370"/>
      <c r="X454" s="370"/>
      <c r="Y454" s="370"/>
      <c r="Z454" s="370"/>
      <c r="AA454" s="370"/>
      <c r="AB454" s="370"/>
      <c r="AC454" s="370"/>
      <c r="AD454" s="370"/>
      <c r="AE454" s="370"/>
      <c r="AF454" s="370"/>
      <c r="AG454" s="370"/>
      <c r="AH454" s="370"/>
      <c r="AI454" s="370"/>
      <c r="AJ454" s="370"/>
      <c r="AK454" s="370"/>
      <c r="AL454" s="370"/>
      <c r="AM454" s="370"/>
      <c r="AN454" s="370"/>
      <c r="AO454" s="370"/>
      <c r="AP454" s="370"/>
      <c r="AQ454" s="370"/>
      <c r="AR454" s="370"/>
      <c r="AS454" s="370"/>
      <c r="AT454" s="370"/>
      <c r="AU454" s="370"/>
      <c r="AV454" s="370"/>
      <c r="AW454" s="370"/>
      <c r="AX454" s="370"/>
      <c r="AY454" s="370"/>
      <c r="AZ454" s="370"/>
      <c r="BA454" s="370"/>
      <c r="BB454" s="370"/>
      <c r="BC454" s="370"/>
      <c r="BD454" s="370"/>
      <c r="BE454" s="370"/>
      <c r="BF454" s="370"/>
      <c r="BG454" s="370"/>
      <c r="BH454" s="370"/>
      <c r="BI454" s="370"/>
      <c r="BJ454" s="370"/>
      <c r="BK454" s="370"/>
      <c r="BL454" s="370"/>
      <c r="BM454" s="370"/>
      <c r="BN454" s="370"/>
      <c r="BO454" s="370"/>
      <c r="BP454" s="370"/>
    </row>
    <row r="455" spans="1:68" x14ac:dyDescent="0.2">
      <c r="A455" s="370"/>
      <c r="B455" s="370"/>
      <c r="C455" s="370"/>
      <c r="D455" s="370"/>
      <c r="E455" s="370"/>
      <c r="F455" s="370"/>
      <c r="G455" s="370"/>
      <c r="H455" s="370"/>
      <c r="I455" s="370"/>
      <c r="J455" s="370"/>
      <c r="K455" s="370"/>
      <c r="L455" s="370"/>
      <c r="M455" s="370"/>
      <c r="N455" s="370"/>
      <c r="O455" s="370"/>
      <c r="P455" s="370"/>
      <c r="Q455" s="370"/>
      <c r="R455" s="370"/>
      <c r="S455" s="370"/>
      <c r="T455" s="370"/>
      <c r="U455" s="370"/>
      <c r="V455" s="370"/>
      <c r="W455" s="370"/>
      <c r="X455" s="370"/>
      <c r="Y455" s="370"/>
      <c r="Z455" s="370"/>
      <c r="AA455" s="370"/>
      <c r="AB455" s="370"/>
      <c r="AC455" s="370"/>
      <c r="AD455" s="370"/>
      <c r="AE455" s="370"/>
      <c r="AF455" s="370"/>
      <c r="AG455" s="370"/>
      <c r="AH455" s="370"/>
      <c r="AI455" s="370"/>
      <c r="AJ455" s="370"/>
      <c r="AK455" s="370"/>
      <c r="AL455" s="370"/>
      <c r="AM455" s="370"/>
      <c r="AN455" s="370"/>
      <c r="AO455" s="370"/>
      <c r="AP455" s="370"/>
      <c r="AQ455" s="370"/>
      <c r="AR455" s="370"/>
      <c r="AS455" s="370"/>
      <c r="AT455" s="370"/>
      <c r="AU455" s="370"/>
      <c r="AV455" s="370"/>
      <c r="AW455" s="370"/>
      <c r="AX455" s="370"/>
      <c r="AY455" s="370"/>
      <c r="AZ455" s="370"/>
      <c r="BA455" s="370"/>
      <c r="BB455" s="370"/>
      <c r="BC455" s="370"/>
      <c r="BD455" s="370"/>
      <c r="BE455" s="370"/>
      <c r="BF455" s="370"/>
      <c r="BG455" s="370"/>
      <c r="BH455" s="370"/>
      <c r="BI455" s="370"/>
      <c r="BJ455" s="370"/>
      <c r="BK455" s="370"/>
      <c r="BL455" s="370"/>
      <c r="BM455" s="370"/>
      <c r="BN455" s="370"/>
      <c r="BO455" s="370"/>
      <c r="BP455" s="370"/>
    </row>
    <row r="456" spans="1:68" x14ac:dyDescent="0.2">
      <c r="A456" s="370"/>
      <c r="B456" s="370"/>
      <c r="C456" s="370"/>
      <c r="D456" s="370"/>
      <c r="E456" s="370"/>
      <c r="F456" s="370"/>
      <c r="G456" s="370"/>
      <c r="H456" s="370"/>
      <c r="I456" s="370"/>
      <c r="J456" s="370"/>
      <c r="K456" s="370"/>
      <c r="L456" s="370"/>
      <c r="M456" s="370"/>
      <c r="N456" s="370"/>
      <c r="O456" s="370"/>
      <c r="P456" s="370"/>
      <c r="Q456" s="370"/>
      <c r="R456" s="370"/>
      <c r="S456" s="370"/>
      <c r="T456" s="370"/>
      <c r="U456" s="370"/>
      <c r="V456" s="370"/>
      <c r="W456" s="370"/>
      <c r="X456" s="370"/>
      <c r="Y456" s="370"/>
      <c r="Z456" s="370"/>
      <c r="AA456" s="370"/>
      <c r="AB456" s="370"/>
      <c r="AC456" s="370"/>
      <c r="AD456" s="370"/>
      <c r="AE456" s="370"/>
      <c r="AF456" s="370"/>
      <c r="AG456" s="370"/>
      <c r="AH456" s="370"/>
      <c r="AI456" s="370"/>
      <c r="AJ456" s="370"/>
      <c r="AK456" s="370"/>
      <c r="AL456" s="370"/>
      <c r="AM456" s="370"/>
      <c r="AN456" s="370"/>
      <c r="AO456" s="370"/>
      <c r="AP456" s="370"/>
      <c r="AQ456" s="370"/>
      <c r="AR456" s="370"/>
      <c r="AS456" s="370"/>
      <c r="AT456" s="370"/>
      <c r="AU456" s="370"/>
      <c r="AV456" s="370"/>
      <c r="AW456" s="370"/>
      <c r="AX456" s="370"/>
      <c r="AY456" s="370"/>
      <c r="AZ456" s="370"/>
      <c r="BA456" s="370"/>
      <c r="BB456" s="370"/>
      <c r="BC456" s="370"/>
      <c r="BD456" s="370"/>
      <c r="BE456" s="370"/>
      <c r="BF456" s="370"/>
      <c r="BG456" s="370"/>
      <c r="BH456" s="370"/>
      <c r="BI456" s="370"/>
      <c r="BJ456" s="370"/>
      <c r="BK456" s="370"/>
      <c r="BL456" s="370"/>
      <c r="BM456" s="370"/>
      <c r="BN456" s="370"/>
      <c r="BO456" s="370"/>
      <c r="BP456" s="370"/>
    </row>
    <row r="457" spans="1:68" x14ac:dyDescent="0.2">
      <c r="A457" s="370"/>
      <c r="B457" s="370"/>
      <c r="C457" s="370"/>
      <c r="D457" s="370"/>
      <c r="E457" s="370"/>
      <c r="F457" s="370"/>
      <c r="G457" s="370"/>
      <c r="H457" s="370"/>
      <c r="I457" s="370"/>
      <c r="J457" s="370"/>
      <c r="K457" s="370"/>
      <c r="L457" s="370"/>
      <c r="M457" s="370"/>
      <c r="N457" s="370"/>
      <c r="O457" s="370"/>
      <c r="P457" s="370"/>
      <c r="Q457" s="370"/>
      <c r="R457" s="370"/>
      <c r="S457" s="370"/>
      <c r="T457" s="370"/>
      <c r="U457" s="370"/>
      <c r="V457" s="370"/>
      <c r="W457" s="370"/>
      <c r="X457" s="370"/>
      <c r="Y457" s="370"/>
      <c r="Z457" s="370"/>
      <c r="AA457" s="370"/>
      <c r="AB457" s="370"/>
      <c r="AC457" s="370"/>
      <c r="AD457" s="370"/>
      <c r="AE457" s="370"/>
      <c r="AF457" s="370"/>
      <c r="AG457" s="370"/>
      <c r="AH457" s="370"/>
      <c r="AI457" s="370"/>
      <c r="AJ457" s="370"/>
      <c r="AK457" s="370"/>
      <c r="AL457" s="370"/>
      <c r="AM457" s="370"/>
      <c r="AN457" s="370"/>
      <c r="AO457" s="370"/>
      <c r="AP457" s="370"/>
      <c r="AQ457" s="370"/>
      <c r="AR457" s="370"/>
      <c r="AS457" s="370"/>
      <c r="AT457" s="370"/>
      <c r="AU457" s="370"/>
      <c r="AV457" s="370"/>
      <c r="AW457" s="370"/>
      <c r="AX457" s="370"/>
      <c r="AY457" s="370"/>
      <c r="AZ457" s="370"/>
      <c r="BA457" s="370"/>
      <c r="BB457" s="370"/>
      <c r="BC457" s="370"/>
      <c r="BD457" s="370"/>
      <c r="BE457" s="370"/>
      <c r="BF457" s="370"/>
      <c r="BG457" s="370"/>
      <c r="BH457" s="370"/>
      <c r="BI457" s="370"/>
      <c r="BJ457" s="370"/>
      <c r="BK457" s="370"/>
      <c r="BL457" s="370"/>
      <c r="BM457" s="370"/>
      <c r="BN457" s="370"/>
      <c r="BO457" s="370"/>
      <c r="BP457" s="370"/>
    </row>
    <row r="458" spans="1:68" x14ac:dyDescent="0.2">
      <c r="A458" s="370"/>
      <c r="B458" s="370"/>
      <c r="C458" s="370"/>
      <c r="D458" s="370"/>
      <c r="E458" s="370"/>
      <c r="F458" s="370"/>
      <c r="G458" s="370"/>
      <c r="H458" s="370"/>
      <c r="I458" s="370"/>
      <c r="J458" s="370"/>
      <c r="K458" s="370"/>
      <c r="L458" s="370"/>
      <c r="M458" s="370"/>
      <c r="N458" s="370"/>
      <c r="O458" s="370"/>
      <c r="P458" s="370"/>
      <c r="Q458" s="370"/>
      <c r="R458" s="370"/>
      <c r="S458" s="370"/>
      <c r="T458" s="370"/>
      <c r="U458" s="370"/>
      <c r="V458" s="370"/>
      <c r="W458" s="370"/>
      <c r="X458" s="370"/>
      <c r="Y458" s="370"/>
      <c r="Z458" s="370"/>
      <c r="AA458" s="370"/>
      <c r="AB458" s="370"/>
      <c r="AC458" s="370"/>
      <c r="AD458" s="370"/>
      <c r="AE458" s="370"/>
      <c r="AF458" s="370"/>
      <c r="AG458" s="370"/>
      <c r="AH458" s="370"/>
      <c r="AI458" s="370"/>
      <c r="AJ458" s="370"/>
      <c r="AK458" s="370"/>
      <c r="AL458" s="370"/>
      <c r="AM458" s="370"/>
      <c r="AN458" s="370"/>
      <c r="AO458" s="370"/>
      <c r="AP458" s="370"/>
      <c r="AQ458" s="370"/>
      <c r="AR458" s="370"/>
      <c r="AS458" s="370"/>
      <c r="AT458" s="370"/>
      <c r="AU458" s="370"/>
      <c r="AV458" s="370"/>
      <c r="AW458" s="370"/>
      <c r="AX458" s="370"/>
      <c r="AY458" s="370"/>
      <c r="AZ458" s="370"/>
      <c r="BA458" s="370"/>
      <c r="BB458" s="370"/>
      <c r="BC458" s="370"/>
      <c r="BD458" s="370"/>
      <c r="BE458" s="370"/>
      <c r="BF458" s="370"/>
      <c r="BG458" s="370"/>
      <c r="BH458" s="370"/>
      <c r="BI458" s="370"/>
      <c r="BJ458" s="370"/>
      <c r="BK458" s="370"/>
      <c r="BL458" s="370"/>
      <c r="BM458" s="370"/>
      <c r="BN458" s="370"/>
      <c r="BO458" s="370"/>
      <c r="BP458" s="370"/>
    </row>
    <row r="459" spans="1:68" x14ac:dyDescent="0.2">
      <c r="A459" s="370"/>
      <c r="B459" s="370"/>
      <c r="C459" s="370"/>
      <c r="D459" s="370"/>
      <c r="E459" s="370"/>
      <c r="F459" s="370"/>
      <c r="G459" s="370"/>
      <c r="H459" s="370"/>
      <c r="I459" s="370"/>
      <c r="J459" s="370"/>
      <c r="K459" s="370"/>
      <c r="L459" s="370"/>
      <c r="M459" s="370"/>
      <c r="N459" s="370"/>
      <c r="O459" s="370"/>
      <c r="P459" s="370"/>
      <c r="Q459" s="370"/>
      <c r="R459" s="370"/>
      <c r="S459" s="370"/>
      <c r="T459" s="370"/>
      <c r="U459" s="370"/>
      <c r="V459" s="370"/>
      <c r="W459" s="370"/>
      <c r="X459" s="370"/>
      <c r="Y459" s="370"/>
      <c r="Z459" s="370"/>
      <c r="AA459" s="370"/>
      <c r="AB459" s="370"/>
      <c r="AC459" s="370"/>
      <c r="AD459" s="370"/>
      <c r="AE459" s="370"/>
      <c r="AF459" s="370"/>
      <c r="AG459" s="370"/>
      <c r="AH459" s="370"/>
      <c r="AI459" s="370"/>
      <c r="AJ459" s="370"/>
      <c r="AK459" s="370"/>
      <c r="AL459" s="370"/>
      <c r="AM459" s="370"/>
      <c r="AN459" s="370"/>
      <c r="AO459" s="370"/>
      <c r="AP459" s="370"/>
      <c r="AQ459" s="370"/>
      <c r="AR459" s="370"/>
      <c r="AS459" s="370"/>
      <c r="AT459" s="370"/>
      <c r="AU459" s="370"/>
      <c r="AV459" s="370"/>
      <c r="AW459" s="370"/>
      <c r="AX459" s="370"/>
      <c r="AY459" s="370"/>
      <c r="AZ459" s="370"/>
      <c r="BA459" s="370"/>
      <c r="BB459" s="370"/>
      <c r="BC459" s="370"/>
      <c r="BD459" s="370"/>
      <c r="BE459" s="370"/>
      <c r="BF459" s="370"/>
      <c r="BG459" s="370"/>
      <c r="BH459" s="370"/>
      <c r="BI459" s="370"/>
      <c r="BJ459" s="370"/>
      <c r="BK459" s="370"/>
      <c r="BL459" s="370"/>
      <c r="BM459" s="370"/>
      <c r="BN459" s="370"/>
      <c r="BO459" s="370"/>
      <c r="BP459" s="370"/>
    </row>
    <row r="460" spans="1:68" x14ac:dyDescent="0.2">
      <c r="A460" s="370"/>
      <c r="B460" s="370"/>
      <c r="C460" s="370"/>
      <c r="D460" s="370"/>
      <c r="E460" s="370"/>
      <c r="F460" s="370"/>
      <c r="G460" s="370"/>
      <c r="H460" s="370"/>
      <c r="I460" s="370"/>
      <c r="J460" s="370"/>
      <c r="K460" s="370"/>
      <c r="L460" s="370"/>
      <c r="M460" s="370"/>
      <c r="N460" s="370"/>
      <c r="O460" s="370"/>
      <c r="P460" s="370"/>
      <c r="Q460" s="370"/>
      <c r="R460" s="370"/>
      <c r="S460" s="370"/>
      <c r="T460" s="370"/>
      <c r="U460" s="370"/>
      <c r="V460" s="370"/>
      <c r="W460" s="370"/>
      <c r="X460" s="370"/>
      <c r="Y460" s="370"/>
      <c r="Z460" s="370"/>
      <c r="AA460" s="370"/>
      <c r="AB460" s="370"/>
      <c r="AC460" s="370"/>
      <c r="AD460" s="370"/>
      <c r="AE460" s="370"/>
      <c r="AF460" s="370"/>
      <c r="AG460" s="370"/>
      <c r="AH460" s="370"/>
      <c r="AI460" s="370"/>
      <c r="AJ460" s="370"/>
      <c r="AK460" s="370"/>
      <c r="AL460" s="370"/>
      <c r="AM460" s="370"/>
      <c r="AN460" s="370"/>
      <c r="AO460" s="370"/>
      <c r="AP460" s="370"/>
      <c r="AQ460" s="370"/>
      <c r="AR460" s="370"/>
      <c r="AS460" s="370"/>
      <c r="AT460" s="370"/>
      <c r="AU460" s="370"/>
      <c r="AV460" s="370"/>
      <c r="AW460" s="370"/>
      <c r="AX460" s="370"/>
      <c r="AY460" s="370"/>
      <c r="AZ460" s="370"/>
      <c r="BA460" s="370"/>
      <c r="BB460" s="370"/>
      <c r="BC460" s="370"/>
      <c r="BD460" s="370"/>
      <c r="BE460" s="370"/>
      <c r="BF460" s="370"/>
      <c r="BG460" s="370"/>
      <c r="BH460" s="370"/>
      <c r="BI460" s="370"/>
      <c r="BJ460" s="370"/>
      <c r="BK460" s="370"/>
      <c r="BL460" s="370"/>
      <c r="BM460" s="370"/>
      <c r="BN460" s="370"/>
      <c r="BO460" s="370"/>
      <c r="BP460" s="370"/>
    </row>
    <row r="461" spans="1:68" x14ac:dyDescent="0.2">
      <c r="A461" s="370"/>
      <c r="B461" s="370"/>
      <c r="C461" s="370"/>
      <c r="D461" s="370"/>
      <c r="E461" s="370"/>
      <c r="F461" s="370"/>
      <c r="G461" s="370"/>
      <c r="H461" s="370"/>
      <c r="I461" s="370"/>
      <c r="J461" s="370"/>
      <c r="K461" s="370"/>
      <c r="L461" s="370"/>
      <c r="M461" s="370"/>
      <c r="N461" s="370"/>
      <c r="O461" s="370"/>
      <c r="P461" s="370"/>
      <c r="Q461" s="370"/>
      <c r="R461" s="370"/>
      <c r="S461" s="370"/>
      <c r="T461" s="370"/>
      <c r="U461" s="370"/>
      <c r="V461" s="370"/>
      <c r="W461" s="370"/>
      <c r="X461" s="370"/>
      <c r="Y461" s="370"/>
      <c r="Z461" s="370"/>
      <c r="AA461" s="370"/>
      <c r="AB461" s="370"/>
      <c r="AC461" s="370"/>
      <c r="AD461" s="370"/>
      <c r="AE461" s="370"/>
      <c r="AF461" s="370"/>
      <c r="AG461" s="370"/>
      <c r="AH461" s="370"/>
      <c r="AI461" s="370"/>
      <c r="AJ461" s="370"/>
      <c r="AK461" s="370"/>
      <c r="AL461" s="370"/>
      <c r="AM461" s="370"/>
      <c r="AN461" s="370"/>
      <c r="AO461" s="370"/>
      <c r="AP461" s="370"/>
      <c r="AQ461" s="370"/>
      <c r="AR461" s="370"/>
      <c r="AS461" s="370"/>
      <c r="AT461" s="370"/>
      <c r="AU461" s="370"/>
      <c r="AV461" s="370"/>
      <c r="AW461" s="370"/>
      <c r="AX461" s="370"/>
      <c r="AY461" s="370"/>
      <c r="AZ461" s="370"/>
      <c r="BA461" s="370"/>
      <c r="BB461" s="370"/>
      <c r="BC461" s="370"/>
      <c r="BD461" s="370"/>
      <c r="BE461" s="370"/>
      <c r="BF461" s="370"/>
      <c r="BG461" s="370"/>
      <c r="BH461" s="370"/>
      <c r="BI461" s="370"/>
      <c r="BJ461" s="370"/>
      <c r="BK461" s="370"/>
      <c r="BL461" s="370"/>
      <c r="BM461" s="370"/>
      <c r="BN461" s="370"/>
      <c r="BO461" s="370"/>
      <c r="BP461" s="370"/>
    </row>
    <row r="462" spans="1:68" x14ac:dyDescent="0.2">
      <c r="A462" s="370"/>
      <c r="B462" s="370"/>
      <c r="C462" s="370"/>
      <c r="D462" s="370"/>
      <c r="E462" s="370"/>
      <c r="F462" s="370"/>
      <c r="G462" s="370"/>
      <c r="H462" s="370"/>
      <c r="I462" s="370"/>
      <c r="J462" s="370"/>
      <c r="K462" s="370"/>
      <c r="L462" s="370"/>
      <c r="M462" s="370"/>
      <c r="N462" s="370"/>
      <c r="O462" s="370"/>
      <c r="P462" s="370"/>
      <c r="Q462" s="370"/>
      <c r="R462" s="370"/>
      <c r="S462" s="370"/>
      <c r="T462" s="370"/>
      <c r="U462" s="370"/>
      <c r="V462" s="370"/>
      <c r="W462" s="370"/>
      <c r="X462" s="370"/>
      <c r="Y462" s="370"/>
      <c r="Z462" s="370"/>
      <c r="AA462" s="370"/>
      <c r="AB462" s="370"/>
      <c r="AC462" s="370"/>
      <c r="AD462" s="370"/>
      <c r="AE462" s="370"/>
      <c r="AF462" s="370"/>
      <c r="AG462" s="370"/>
      <c r="AH462" s="370"/>
      <c r="AI462" s="370"/>
      <c r="AJ462" s="370"/>
      <c r="AK462" s="370"/>
      <c r="AL462" s="370"/>
      <c r="AM462" s="370"/>
      <c r="AN462" s="370"/>
      <c r="AO462" s="370"/>
      <c r="AP462" s="370"/>
      <c r="AQ462" s="370"/>
      <c r="AR462" s="370"/>
      <c r="AS462" s="370"/>
      <c r="AT462" s="370"/>
      <c r="AU462" s="370"/>
      <c r="AV462" s="370"/>
      <c r="AW462" s="370"/>
      <c r="AX462" s="370"/>
      <c r="AY462" s="370"/>
      <c r="AZ462" s="370"/>
      <c r="BA462" s="370"/>
      <c r="BB462" s="370"/>
      <c r="BC462" s="370"/>
      <c r="BD462" s="370"/>
      <c r="BE462" s="370"/>
      <c r="BF462" s="370"/>
      <c r="BG462" s="370"/>
      <c r="BH462" s="370"/>
      <c r="BI462" s="370"/>
      <c r="BJ462" s="370"/>
      <c r="BK462" s="370"/>
      <c r="BL462" s="370"/>
      <c r="BM462" s="370"/>
      <c r="BN462" s="370"/>
      <c r="BO462" s="370"/>
      <c r="BP462" s="370"/>
    </row>
    <row r="463" spans="1:68" x14ac:dyDescent="0.2">
      <c r="A463" s="370"/>
      <c r="B463" s="370"/>
      <c r="C463" s="370"/>
      <c r="D463" s="370"/>
      <c r="E463" s="370"/>
      <c r="F463" s="370"/>
      <c r="G463" s="370"/>
      <c r="H463" s="370"/>
      <c r="I463" s="370"/>
      <c r="J463" s="370"/>
      <c r="K463" s="370"/>
      <c r="L463" s="370"/>
      <c r="M463" s="370"/>
      <c r="N463" s="370"/>
      <c r="O463" s="370"/>
      <c r="P463" s="370"/>
      <c r="Q463" s="370"/>
      <c r="R463" s="370"/>
      <c r="S463" s="370"/>
      <c r="T463" s="370"/>
      <c r="U463" s="370"/>
      <c r="V463" s="370"/>
      <c r="W463" s="370"/>
      <c r="X463" s="370"/>
      <c r="Y463" s="370"/>
      <c r="Z463" s="370"/>
      <c r="AA463" s="370"/>
      <c r="AB463" s="370"/>
      <c r="AC463" s="370"/>
      <c r="AD463" s="370"/>
      <c r="AE463" s="370"/>
      <c r="AF463" s="370"/>
      <c r="AG463" s="370"/>
      <c r="AH463" s="370"/>
      <c r="AI463" s="370"/>
      <c r="AJ463" s="370"/>
      <c r="AK463" s="370"/>
      <c r="AL463" s="370"/>
      <c r="AM463" s="370"/>
      <c r="AN463" s="370"/>
      <c r="AO463" s="370"/>
      <c r="AP463" s="370"/>
      <c r="AQ463" s="370"/>
      <c r="AR463" s="370"/>
      <c r="AS463" s="370"/>
      <c r="AT463" s="370"/>
      <c r="AU463" s="370"/>
      <c r="AV463" s="370"/>
      <c r="AW463" s="370"/>
      <c r="AX463" s="370"/>
      <c r="AY463" s="370"/>
      <c r="AZ463" s="370"/>
      <c r="BA463" s="370"/>
      <c r="BB463" s="370"/>
      <c r="BC463" s="370"/>
      <c r="BD463" s="370"/>
      <c r="BE463" s="370"/>
      <c r="BF463" s="370"/>
      <c r="BG463" s="370"/>
      <c r="BH463" s="370"/>
      <c r="BI463" s="370"/>
      <c r="BJ463" s="370"/>
      <c r="BK463" s="370"/>
      <c r="BL463" s="370"/>
      <c r="BM463" s="370"/>
      <c r="BN463" s="370"/>
      <c r="BO463" s="370"/>
      <c r="BP463" s="370"/>
    </row>
    <row r="464" spans="1:68" x14ac:dyDescent="0.2">
      <c r="A464" s="370"/>
      <c r="B464" s="370"/>
      <c r="C464" s="370"/>
      <c r="D464" s="370"/>
      <c r="E464" s="370"/>
      <c r="F464" s="370"/>
      <c r="G464" s="370"/>
      <c r="H464" s="370"/>
      <c r="I464" s="370"/>
      <c r="J464" s="370"/>
      <c r="K464" s="370"/>
      <c r="L464" s="370"/>
      <c r="M464" s="370"/>
      <c r="N464" s="370"/>
      <c r="O464" s="370"/>
      <c r="P464" s="370"/>
      <c r="Q464" s="370"/>
      <c r="R464" s="370"/>
      <c r="S464" s="370"/>
      <c r="T464" s="370"/>
      <c r="U464" s="370"/>
      <c r="V464" s="370"/>
      <c r="W464" s="370"/>
      <c r="X464" s="370"/>
      <c r="Y464" s="370"/>
      <c r="Z464" s="370"/>
      <c r="AA464" s="370"/>
      <c r="AB464" s="370"/>
      <c r="AC464" s="370"/>
      <c r="AD464" s="370"/>
      <c r="AE464" s="370"/>
      <c r="AF464" s="370"/>
      <c r="AG464" s="370"/>
      <c r="AH464" s="370"/>
      <c r="AI464" s="370"/>
      <c r="AJ464" s="370"/>
      <c r="AK464" s="370"/>
      <c r="AL464" s="370"/>
      <c r="AM464" s="370"/>
      <c r="AN464" s="370"/>
      <c r="AO464" s="370"/>
      <c r="AP464" s="370"/>
      <c r="AQ464" s="370"/>
      <c r="AR464" s="370"/>
      <c r="AS464" s="370"/>
      <c r="AT464" s="370"/>
      <c r="AU464" s="370"/>
      <c r="AV464" s="370"/>
      <c r="AW464" s="370"/>
      <c r="AX464" s="370"/>
      <c r="AY464" s="370"/>
      <c r="AZ464" s="370"/>
      <c r="BA464" s="370"/>
      <c r="BB464" s="370"/>
      <c r="BC464" s="370"/>
      <c r="BD464" s="370"/>
      <c r="BE464" s="370"/>
      <c r="BF464" s="370"/>
      <c r="BG464" s="370"/>
      <c r="BH464" s="370"/>
      <c r="BI464" s="370"/>
      <c r="BJ464" s="370"/>
      <c r="BK464" s="370"/>
      <c r="BL464" s="370"/>
      <c r="BM464" s="370"/>
      <c r="BN464" s="370"/>
      <c r="BO464" s="370"/>
      <c r="BP464" s="370"/>
    </row>
    <row r="465" spans="1:68" x14ac:dyDescent="0.2">
      <c r="A465" s="370"/>
      <c r="B465" s="370"/>
      <c r="C465" s="370"/>
      <c r="D465" s="370"/>
      <c r="E465" s="370"/>
      <c r="F465" s="370"/>
      <c r="G465" s="370"/>
      <c r="H465" s="370"/>
      <c r="I465" s="370"/>
      <c r="J465" s="370"/>
      <c r="K465" s="370"/>
      <c r="L465" s="370"/>
      <c r="M465" s="370"/>
      <c r="N465" s="370"/>
      <c r="O465" s="370"/>
      <c r="P465" s="370"/>
      <c r="Q465" s="370"/>
      <c r="R465" s="370"/>
      <c r="S465" s="370"/>
      <c r="T465" s="370"/>
      <c r="U465" s="370"/>
      <c r="V465" s="370"/>
      <c r="W465" s="370"/>
      <c r="X465" s="370"/>
      <c r="Y465" s="370"/>
      <c r="Z465" s="370"/>
      <c r="AA465" s="370"/>
      <c r="AB465" s="370"/>
      <c r="AC465" s="370"/>
      <c r="AD465" s="370"/>
      <c r="AE465" s="370"/>
      <c r="AF465" s="370"/>
      <c r="AG465" s="370"/>
      <c r="AH465" s="370"/>
      <c r="AI465" s="370"/>
      <c r="AJ465" s="370"/>
      <c r="AK465" s="370"/>
      <c r="AL465" s="370"/>
      <c r="AM465" s="370"/>
      <c r="AN465" s="370"/>
      <c r="AO465" s="370"/>
      <c r="AP465" s="370"/>
      <c r="AQ465" s="370"/>
      <c r="AR465" s="370"/>
      <c r="AS465" s="370"/>
      <c r="AT465" s="370"/>
      <c r="AU465" s="370"/>
      <c r="AV465" s="370"/>
      <c r="AW465" s="370"/>
      <c r="AX465" s="370"/>
      <c r="AY465" s="370"/>
      <c r="AZ465" s="370"/>
      <c r="BA465" s="370"/>
      <c r="BB465" s="370"/>
      <c r="BC465" s="370"/>
      <c r="BD465" s="370"/>
      <c r="BE465" s="370"/>
      <c r="BF465" s="370"/>
      <c r="BG465" s="370"/>
      <c r="BH465" s="370"/>
      <c r="BI465" s="370"/>
      <c r="BJ465" s="370"/>
      <c r="BK465" s="370"/>
      <c r="BL465" s="370"/>
      <c r="BM465" s="370"/>
      <c r="BN465" s="370"/>
      <c r="BO465" s="370"/>
      <c r="BP465" s="370"/>
    </row>
    <row r="466" spans="1:68" x14ac:dyDescent="0.2">
      <c r="A466" s="370"/>
      <c r="B466" s="370"/>
      <c r="C466" s="370"/>
      <c r="D466" s="370"/>
      <c r="E466" s="370"/>
      <c r="F466" s="370"/>
      <c r="G466" s="370"/>
      <c r="H466" s="370"/>
      <c r="I466" s="370"/>
      <c r="J466" s="370"/>
      <c r="K466" s="370"/>
      <c r="L466" s="370"/>
      <c r="M466" s="370"/>
      <c r="N466" s="370"/>
      <c r="O466" s="370"/>
      <c r="P466" s="370"/>
      <c r="Q466" s="370"/>
      <c r="R466" s="370"/>
      <c r="S466" s="370"/>
      <c r="T466" s="370"/>
      <c r="U466" s="370"/>
      <c r="V466" s="370"/>
      <c r="W466" s="370"/>
      <c r="X466" s="370"/>
      <c r="Y466" s="370"/>
      <c r="Z466" s="370"/>
      <c r="AA466" s="370"/>
      <c r="AB466" s="370"/>
      <c r="AC466" s="370"/>
      <c r="AD466" s="370"/>
      <c r="AE466" s="370"/>
      <c r="AF466" s="370"/>
      <c r="AG466" s="370"/>
      <c r="AH466" s="370"/>
      <c r="AI466" s="370"/>
      <c r="AJ466" s="370"/>
      <c r="AK466" s="370"/>
      <c r="AL466" s="370"/>
      <c r="AM466" s="370"/>
      <c r="AN466" s="370"/>
      <c r="AO466" s="370"/>
      <c r="AP466" s="370"/>
      <c r="AQ466" s="370"/>
      <c r="AR466" s="370"/>
      <c r="AS466" s="370"/>
      <c r="AT466" s="370"/>
      <c r="AU466" s="370"/>
      <c r="AV466" s="370"/>
      <c r="AW466" s="370"/>
      <c r="AX466" s="370"/>
      <c r="AY466" s="370"/>
      <c r="AZ466" s="370"/>
      <c r="BA466" s="370"/>
      <c r="BB466" s="370"/>
      <c r="BC466" s="370"/>
      <c r="BD466" s="370"/>
      <c r="BE466" s="370"/>
      <c r="BF466" s="370"/>
      <c r="BG466" s="370"/>
      <c r="BH466" s="370"/>
      <c r="BI466" s="370"/>
      <c r="BJ466" s="370"/>
      <c r="BK466" s="370"/>
      <c r="BL466" s="370"/>
      <c r="BM466" s="370"/>
      <c r="BN466" s="370"/>
      <c r="BO466" s="370"/>
      <c r="BP466" s="370"/>
    </row>
    <row r="467" spans="1:68" x14ac:dyDescent="0.2">
      <c r="A467" s="370"/>
      <c r="B467" s="370"/>
      <c r="C467" s="370"/>
      <c r="D467" s="370"/>
      <c r="E467" s="370"/>
      <c r="F467" s="370"/>
      <c r="G467" s="370"/>
      <c r="H467" s="370"/>
      <c r="I467" s="370"/>
      <c r="J467" s="370"/>
      <c r="K467" s="370"/>
      <c r="L467" s="370"/>
      <c r="M467" s="370"/>
      <c r="N467" s="370"/>
      <c r="O467" s="370"/>
      <c r="P467" s="370"/>
      <c r="Q467" s="370"/>
      <c r="R467" s="370"/>
      <c r="S467" s="370"/>
      <c r="T467" s="370"/>
      <c r="U467" s="370"/>
      <c r="V467" s="370"/>
      <c r="W467" s="370"/>
      <c r="X467" s="370"/>
      <c r="Y467" s="370"/>
      <c r="Z467" s="370"/>
      <c r="AA467" s="370"/>
      <c r="AB467" s="370"/>
      <c r="AC467" s="370"/>
      <c r="AD467" s="370"/>
      <c r="AE467" s="370"/>
      <c r="AF467" s="370"/>
      <c r="AG467" s="370"/>
      <c r="AH467" s="370"/>
      <c r="AI467" s="370"/>
      <c r="AJ467" s="370"/>
      <c r="AK467" s="370"/>
      <c r="AL467" s="370"/>
      <c r="AM467" s="370"/>
      <c r="AN467" s="370"/>
      <c r="AO467" s="370"/>
      <c r="AP467" s="370"/>
      <c r="AQ467" s="370"/>
      <c r="AR467" s="370"/>
      <c r="AS467" s="370"/>
      <c r="AT467" s="370"/>
      <c r="AU467" s="370"/>
      <c r="AV467" s="370"/>
      <c r="AW467" s="370"/>
      <c r="AX467" s="370"/>
      <c r="AY467" s="370"/>
      <c r="AZ467" s="370"/>
      <c r="BA467" s="370"/>
      <c r="BB467" s="370"/>
      <c r="BC467" s="370"/>
      <c r="BD467" s="370"/>
      <c r="BE467" s="370"/>
      <c r="BF467" s="370"/>
      <c r="BG467" s="370"/>
      <c r="BH467" s="370"/>
      <c r="BI467" s="370"/>
      <c r="BJ467" s="370"/>
      <c r="BK467" s="370"/>
      <c r="BL467" s="370"/>
      <c r="BM467" s="370"/>
      <c r="BN467" s="370"/>
      <c r="BO467" s="370"/>
      <c r="BP467" s="370"/>
    </row>
    <row r="468" spans="1:68" x14ac:dyDescent="0.2">
      <c r="A468" s="370"/>
      <c r="B468" s="370"/>
      <c r="C468" s="370"/>
      <c r="D468" s="370"/>
      <c r="E468" s="370"/>
      <c r="F468" s="370"/>
      <c r="G468" s="370"/>
      <c r="H468" s="370"/>
      <c r="I468" s="370"/>
      <c r="J468" s="370"/>
      <c r="K468" s="370"/>
      <c r="L468" s="370"/>
      <c r="M468" s="370"/>
      <c r="N468" s="370"/>
      <c r="O468" s="370"/>
      <c r="P468" s="370"/>
      <c r="Q468" s="370"/>
      <c r="R468" s="370"/>
      <c r="S468" s="370"/>
      <c r="T468" s="370"/>
      <c r="U468" s="370"/>
      <c r="V468" s="370"/>
      <c r="W468" s="370"/>
      <c r="X468" s="370"/>
      <c r="Y468" s="370"/>
      <c r="Z468" s="370"/>
      <c r="AA468" s="370"/>
      <c r="AB468" s="370"/>
      <c r="AC468" s="370"/>
      <c r="AD468" s="370"/>
      <c r="AE468" s="370"/>
      <c r="AF468" s="370"/>
      <c r="AG468" s="370"/>
      <c r="AH468" s="370"/>
      <c r="AI468" s="370"/>
      <c r="AJ468" s="370"/>
      <c r="AK468" s="370"/>
      <c r="AL468" s="370"/>
      <c r="AM468" s="370"/>
      <c r="AN468" s="370"/>
      <c r="AO468" s="370"/>
      <c r="AP468" s="370"/>
      <c r="AQ468" s="370"/>
      <c r="AR468" s="370"/>
      <c r="AS468" s="370"/>
      <c r="AT468" s="370"/>
      <c r="AU468" s="370"/>
      <c r="AV468" s="370"/>
      <c r="AW468" s="370"/>
      <c r="AX468" s="370"/>
      <c r="AY468" s="370"/>
      <c r="AZ468" s="370"/>
      <c r="BA468" s="370"/>
      <c r="BB468" s="370"/>
      <c r="BC468" s="370"/>
      <c r="BD468" s="370"/>
      <c r="BE468" s="370"/>
      <c r="BF468" s="370"/>
      <c r="BG468" s="370"/>
      <c r="BH468" s="370"/>
      <c r="BI468" s="370"/>
      <c r="BJ468" s="370"/>
      <c r="BK468" s="370"/>
      <c r="BL468" s="370"/>
      <c r="BM468" s="370"/>
      <c r="BN468" s="370"/>
      <c r="BO468" s="370"/>
      <c r="BP468" s="370"/>
    </row>
    <row r="469" spans="1:68" x14ac:dyDescent="0.2">
      <c r="A469" s="370"/>
      <c r="B469" s="370"/>
      <c r="C469" s="370"/>
      <c r="D469" s="370"/>
      <c r="E469" s="370"/>
      <c r="F469" s="370"/>
      <c r="G469" s="370"/>
      <c r="H469" s="370"/>
      <c r="I469" s="370"/>
      <c r="J469" s="370"/>
      <c r="K469" s="370"/>
      <c r="L469" s="370"/>
      <c r="M469" s="370"/>
      <c r="N469" s="370"/>
      <c r="O469" s="370"/>
      <c r="P469" s="370"/>
      <c r="Q469" s="370"/>
      <c r="R469" s="370"/>
      <c r="S469" s="370"/>
      <c r="T469" s="370"/>
      <c r="U469" s="370"/>
      <c r="V469" s="370"/>
      <c r="W469" s="370"/>
      <c r="X469" s="370"/>
      <c r="Y469" s="370"/>
      <c r="Z469" s="370"/>
      <c r="AA469" s="370"/>
      <c r="AB469" s="370"/>
      <c r="AC469" s="370"/>
      <c r="AD469" s="370"/>
      <c r="AE469" s="370"/>
      <c r="AF469" s="370"/>
      <c r="AG469" s="370"/>
      <c r="AH469" s="370"/>
      <c r="AI469" s="370"/>
      <c r="AJ469" s="370"/>
      <c r="AK469" s="370"/>
      <c r="AL469" s="370"/>
      <c r="AM469" s="370"/>
      <c r="AN469" s="370"/>
      <c r="AO469" s="370"/>
      <c r="AP469" s="370"/>
      <c r="AQ469" s="370"/>
      <c r="AR469" s="370"/>
      <c r="AS469" s="370"/>
      <c r="AT469" s="370"/>
      <c r="AU469" s="370"/>
      <c r="AV469" s="370"/>
      <c r="AW469" s="370"/>
      <c r="AX469" s="370"/>
      <c r="AY469" s="370"/>
      <c r="AZ469" s="370"/>
      <c r="BA469" s="370"/>
      <c r="BB469" s="370"/>
      <c r="BC469" s="370"/>
      <c r="BD469" s="370"/>
      <c r="BE469" s="370"/>
      <c r="BF469" s="370"/>
      <c r="BG469" s="370"/>
      <c r="BH469" s="370"/>
      <c r="BI469" s="370"/>
      <c r="BJ469" s="370"/>
      <c r="BK469" s="370"/>
      <c r="BL469" s="370"/>
      <c r="BM469" s="370"/>
      <c r="BN469" s="370"/>
      <c r="BO469" s="370"/>
      <c r="BP469" s="370"/>
    </row>
    <row r="470" spans="1:68" x14ac:dyDescent="0.2">
      <c r="A470" s="370"/>
      <c r="B470" s="370"/>
      <c r="C470" s="370"/>
      <c r="D470" s="370"/>
      <c r="E470" s="370"/>
      <c r="F470" s="370"/>
      <c r="G470" s="370"/>
      <c r="H470" s="370"/>
      <c r="I470" s="370"/>
      <c r="J470" s="370"/>
      <c r="K470" s="370"/>
      <c r="L470" s="370"/>
      <c r="M470" s="370"/>
      <c r="N470" s="370"/>
      <c r="O470" s="370"/>
      <c r="P470" s="370"/>
      <c r="Q470" s="370"/>
      <c r="R470" s="370"/>
      <c r="S470" s="370"/>
      <c r="T470" s="370"/>
      <c r="U470" s="370"/>
      <c r="V470" s="370"/>
      <c r="W470" s="370"/>
      <c r="X470" s="370"/>
      <c r="Y470" s="370"/>
      <c r="Z470" s="370"/>
      <c r="AA470" s="370"/>
      <c r="AB470" s="370"/>
      <c r="AC470" s="370"/>
      <c r="AD470" s="370"/>
      <c r="AE470" s="370"/>
      <c r="AF470" s="370"/>
      <c r="AG470" s="370"/>
      <c r="AH470" s="370"/>
      <c r="AI470" s="370"/>
      <c r="AJ470" s="370"/>
      <c r="AK470" s="370"/>
      <c r="AL470" s="370"/>
      <c r="AM470" s="370"/>
      <c r="AN470" s="370"/>
      <c r="AO470" s="370"/>
      <c r="AP470" s="370"/>
      <c r="AQ470" s="370"/>
      <c r="AR470" s="370"/>
      <c r="AS470" s="370"/>
      <c r="AT470" s="370"/>
      <c r="AU470" s="370"/>
      <c r="AV470" s="370"/>
      <c r="AW470" s="370"/>
      <c r="AX470" s="370"/>
      <c r="AY470" s="370"/>
      <c r="AZ470" s="370"/>
      <c r="BA470" s="370"/>
      <c r="BB470" s="370"/>
      <c r="BC470" s="370"/>
      <c r="BD470" s="370"/>
      <c r="BE470" s="370"/>
      <c r="BF470" s="370"/>
      <c r="BG470" s="370"/>
      <c r="BH470" s="370"/>
      <c r="BI470" s="370"/>
      <c r="BJ470" s="370"/>
      <c r="BK470" s="370"/>
      <c r="BL470" s="370"/>
      <c r="BM470" s="370"/>
      <c r="BN470" s="370"/>
      <c r="BO470" s="370"/>
      <c r="BP470" s="370"/>
    </row>
    <row r="471" spans="1:68" x14ac:dyDescent="0.2">
      <c r="A471" s="370"/>
      <c r="B471" s="370"/>
      <c r="C471" s="370"/>
      <c r="D471" s="370"/>
      <c r="E471" s="370"/>
      <c r="F471" s="370"/>
      <c r="G471" s="370"/>
      <c r="H471" s="370"/>
      <c r="I471" s="370"/>
      <c r="J471" s="370"/>
      <c r="K471" s="370"/>
      <c r="L471" s="370"/>
      <c r="M471" s="370"/>
      <c r="N471" s="370"/>
      <c r="O471" s="370"/>
      <c r="P471" s="370"/>
      <c r="Q471" s="370"/>
      <c r="R471" s="370"/>
      <c r="S471" s="370"/>
      <c r="T471" s="370"/>
      <c r="U471" s="370"/>
      <c r="V471" s="370"/>
      <c r="W471" s="370"/>
      <c r="X471" s="370"/>
      <c r="Y471" s="370"/>
      <c r="Z471" s="370"/>
      <c r="AA471" s="370"/>
      <c r="AB471" s="370"/>
      <c r="AC471" s="370"/>
      <c r="AD471" s="370"/>
      <c r="AE471" s="370"/>
      <c r="AF471" s="370"/>
      <c r="AG471" s="370"/>
      <c r="AH471" s="370"/>
      <c r="AI471" s="370"/>
      <c r="AJ471" s="370"/>
      <c r="AK471" s="370"/>
      <c r="AL471" s="370"/>
      <c r="AM471" s="370"/>
      <c r="AN471" s="370"/>
      <c r="AO471" s="370"/>
      <c r="AP471" s="370"/>
      <c r="AQ471" s="370"/>
      <c r="AR471" s="370"/>
      <c r="AS471" s="370"/>
      <c r="AT471" s="370"/>
      <c r="AU471" s="370"/>
      <c r="AV471" s="370"/>
      <c r="AW471" s="370"/>
      <c r="AX471" s="370"/>
      <c r="AY471" s="370"/>
      <c r="AZ471" s="370"/>
      <c r="BA471" s="370"/>
      <c r="BB471" s="370"/>
      <c r="BC471" s="370"/>
      <c r="BD471" s="370"/>
      <c r="BE471" s="370"/>
      <c r="BF471" s="370"/>
      <c r="BG471" s="370"/>
      <c r="BH471" s="370"/>
      <c r="BI471" s="370"/>
      <c r="BJ471" s="370"/>
      <c r="BK471" s="370"/>
      <c r="BL471" s="370"/>
      <c r="BM471" s="370"/>
      <c r="BN471" s="370"/>
      <c r="BO471" s="370"/>
      <c r="BP471" s="370"/>
    </row>
    <row r="472" spans="1:68" x14ac:dyDescent="0.2">
      <c r="A472" s="370"/>
      <c r="B472" s="370"/>
      <c r="C472" s="370"/>
      <c r="D472" s="370"/>
      <c r="E472" s="370"/>
      <c r="F472" s="370"/>
      <c r="G472" s="370"/>
      <c r="H472" s="370"/>
      <c r="I472" s="370"/>
      <c r="J472" s="370"/>
      <c r="K472" s="370"/>
      <c r="L472" s="370"/>
      <c r="M472" s="370"/>
      <c r="N472" s="370"/>
      <c r="O472" s="370"/>
      <c r="P472" s="370"/>
      <c r="Q472" s="370"/>
      <c r="R472" s="370"/>
      <c r="S472" s="370"/>
      <c r="T472" s="370"/>
      <c r="U472" s="370"/>
      <c r="V472" s="370"/>
      <c r="W472" s="370"/>
      <c r="X472" s="370"/>
      <c r="Y472" s="370"/>
      <c r="Z472" s="370"/>
      <c r="AA472" s="370"/>
      <c r="AB472" s="370"/>
      <c r="AC472" s="370"/>
      <c r="AD472" s="370"/>
      <c r="AE472" s="370"/>
      <c r="AF472" s="370"/>
      <c r="AG472" s="370"/>
      <c r="AH472" s="370"/>
      <c r="AI472" s="370"/>
      <c r="AJ472" s="370"/>
      <c r="AK472" s="370"/>
      <c r="AL472" s="370"/>
      <c r="AM472" s="370"/>
      <c r="AN472" s="370"/>
      <c r="AO472" s="370"/>
      <c r="AP472" s="370"/>
      <c r="AQ472" s="370"/>
      <c r="AR472" s="370"/>
      <c r="AS472" s="370"/>
      <c r="AT472" s="370"/>
      <c r="AU472" s="370"/>
      <c r="AV472" s="370"/>
      <c r="AW472" s="370"/>
      <c r="AX472" s="370"/>
      <c r="AY472" s="370"/>
      <c r="AZ472" s="370"/>
      <c r="BA472" s="370"/>
      <c r="BB472" s="370"/>
      <c r="BC472" s="370"/>
      <c r="BD472" s="370"/>
      <c r="BE472" s="370"/>
      <c r="BF472" s="370"/>
      <c r="BG472" s="370"/>
      <c r="BH472" s="370"/>
      <c r="BI472" s="370"/>
      <c r="BJ472" s="370"/>
      <c r="BK472" s="370"/>
      <c r="BL472" s="370"/>
      <c r="BM472" s="370"/>
      <c r="BN472" s="370"/>
      <c r="BO472" s="370"/>
      <c r="BP472" s="370"/>
    </row>
    <row r="473" spans="1:68" x14ac:dyDescent="0.2">
      <c r="A473" s="370"/>
      <c r="B473" s="370"/>
      <c r="C473" s="370"/>
      <c r="D473" s="370"/>
      <c r="E473" s="370"/>
      <c r="F473" s="370"/>
      <c r="G473" s="370"/>
      <c r="H473" s="370"/>
      <c r="I473" s="370"/>
      <c r="J473" s="370"/>
      <c r="K473" s="370"/>
      <c r="L473" s="370"/>
      <c r="M473" s="370"/>
      <c r="N473" s="370"/>
      <c r="O473" s="370"/>
      <c r="P473" s="370"/>
      <c r="Q473" s="370"/>
      <c r="R473" s="370"/>
      <c r="S473" s="370"/>
      <c r="T473" s="370"/>
      <c r="U473" s="370"/>
      <c r="V473" s="370"/>
      <c r="W473" s="370"/>
      <c r="X473" s="370"/>
      <c r="Y473" s="370"/>
      <c r="Z473" s="370"/>
      <c r="AA473" s="370"/>
      <c r="AB473" s="370"/>
      <c r="AC473" s="370"/>
      <c r="AD473" s="370"/>
      <c r="AE473" s="370"/>
      <c r="AF473" s="370"/>
      <c r="AG473" s="370"/>
      <c r="AH473" s="370"/>
      <c r="AI473" s="370"/>
      <c r="AJ473" s="370"/>
      <c r="AK473" s="370"/>
      <c r="AL473" s="370"/>
      <c r="AM473" s="370"/>
      <c r="AN473" s="370"/>
      <c r="AO473" s="370"/>
      <c r="AP473" s="370"/>
      <c r="AQ473" s="370"/>
      <c r="AR473" s="370"/>
      <c r="AS473" s="370"/>
      <c r="AT473" s="370"/>
      <c r="AU473" s="370"/>
      <c r="AV473" s="370"/>
      <c r="AW473" s="370"/>
      <c r="AX473" s="370"/>
      <c r="AY473" s="370"/>
      <c r="AZ473" s="370"/>
      <c r="BA473" s="370"/>
      <c r="BB473" s="370"/>
      <c r="BC473" s="370"/>
      <c r="BD473" s="370"/>
      <c r="BE473" s="370"/>
      <c r="BF473" s="370"/>
      <c r="BG473" s="370"/>
      <c r="BH473" s="370"/>
      <c r="BI473" s="370"/>
      <c r="BJ473" s="370"/>
      <c r="BK473" s="370"/>
      <c r="BL473" s="370"/>
      <c r="BM473" s="370"/>
      <c r="BN473" s="370"/>
      <c r="BO473" s="370"/>
      <c r="BP473" s="370"/>
    </row>
    <row r="474" spans="1:68" x14ac:dyDescent="0.2">
      <c r="A474" s="370"/>
      <c r="B474" s="370"/>
      <c r="C474" s="370"/>
      <c r="D474" s="370"/>
      <c r="E474" s="370"/>
      <c r="F474" s="370"/>
      <c r="G474" s="370"/>
      <c r="H474" s="370"/>
      <c r="I474" s="370"/>
      <c r="J474" s="370"/>
      <c r="K474" s="370"/>
      <c r="L474" s="370"/>
      <c r="M474" s="370"/>
      <c r="N474" s="370"/>
      <c r="O474" s="370"/>
      <c r="P474" s="370"/>
      <c r="Q474" s="370"/>
      <c r="R474" s="370"/>
      <c r="S474" s="370"/>
      <c r="T474" s="370"/>
      <c r="U474" s="370"/>
      <c r="V474" s="370"/>
      <c r="W474" s="370"/>
      <c r="X474" s="370"/>
      <c r="Y474" s="370"/>
      <c r="Z474" s="370"/>
      <c r="AA474" s="370"/>
      <c r="AB474" s="370"/>
      <c r="AC474" s="370"/>
      <c r="AD474" s="370"/>
      <c r="AE474" s="370"/>
      <c r="AF474" s="370"/>
      <c r="AG474" s="370"/>
      <c r="AH474" s="370"/>
      <c r="AI474" s="370"/>
      <c r="AJ474" s="370"/>
      <c r="AK474" s="370"/>
      <c r="AL474" s="370"/>
      <c r="AM474" s="370"/>
      <c r="AN474" s="370"/>
      <c r="AO474" s="370"/>
      <c r="AP474" s="370"/>
      <c r="AQ474" s="370"/>
      <c r="AR474" s="370"/>
      <c r="AS474" s="370"/>
      <c r="AT474" s="370"/>
      <c r="AU474" s="370"/>
      <c r="AV474" s="370"/>
      <c r="AW474" s="370"/>
      <c r="AX474" s="370"/>
      <c r="AY474" s="370"/>
      <c r="AZ474" s="370"/>
      <c r="BA474" s="370"/>
      <c r="BB474" s="370"/>
      <c r="BC474" s="370"/>
      <c r="BD474" s="370"/>
      <c r="BE474" s="370"/>
      <c r="BF474" s="370"/>
      <c r="BG474" s="370"/>
      <c r="BH474" s="370"/>
      <c r="BI474" s="370"/>
      <c r="BJ474" s="370"/>
      <c r="BK474" s="370"/>
      <c r="BL474" s="370"/>
      <c r="BM474" s="370"/>
      <c r="BN474" s="370"/>
      <c r="BO474" s="370"/>
      <c r="BP474" s="370"/>
    </row>
    <row r="475" spans="1:68" x14ac:dyDescent="0.2">
      <c r="A475" s="370"/>
      <c r="B475" s="370"/>
      <c r="C475" s="370"/>
      <c r="D475" s="370"/>
      <c r="E475" s="370"/>
      <c r="F475" s="370"/>
      <c r="G475" s="370"/>
      <c r="H475" s="370"/>
      <c r="I475" s="370"/>
      <c r="J475" s="370"/>
      <c r="K475" s="370"/>
      <c r="L475" s="370"/>
      <c r="M475" s="370"/>
      <c r="N475" s="370"/>
      <c r="O475" s="370"/>
      <c r="P475" s="370"/>
      <c r="Q475" s="370"/>
      <c r="R475" s="370"/>
      <c r="S475" s="370"/>
      <c r="T475" s="370"/>
      <c r="U475" s="370"/>
      <c r="V475" s="370"/>
      <c r="W475" s="370"/>
      <c r="X475" s="370"/>
      <c r="Y475" s="370"/>
      <c r="Z475" s="370"/>
      <c r="AA475" s="370"/>
      <c r="AB475" s="370"/>
      <c r="AC475" s="370"/>
      <c r="AD475" s="370"/>
      <c r="AE475" s="370"/>
      <c r="AF475" s="370"/>
      <c r="AG475" s="370"/>
      <c r="AH475" s="370"/>
      <c r="AI475" s="370"/>
      <c r="AJ475" s="370"/>
      <c r="AK475" s="370"/>
      <c r="AL475" s="370"/>
      <c r="AM475" s="370"/>
      <c r="AN475" s="370"/>
      <c r="AO475" s="370"/>
      <c r="AP475" s="370"/>
      <c r="AQ475" s="370"/>
      <c r="AR475" s="370"/>
      <c r="AS475" s="370"/>
      <c r="AT475" s="370"/>
      <c r="AU475" s="370"/>
      <c r="AV475" s="370"/>
      <c r="AW475" s="370"/>
      <c r="AX475" s="370"/>
      <c r="AY475" s="370"/>
      <c r="AZ475" s="370"/>
      <c r="BA475" s="370"/>
      <c r="BB475" s="370"/>
      <c r="BC475" s="370"/>
      <c r="BD475" s="370"/>
      <c r="BE475" s="370"/>
      <c r="BF475" s="370"/>
      <c r="BG475" s="370"/>
      <c r="BH475" s="370"/>
      <c r="BI475" s="370"/>
      <c r="BJ475" s="370"/>
      <c r="BK475" s="370"/>
      <c r="BL475" s="370"/>
      <c r="BM475" s="370"/>
      <c r="BN475" s="370"/>
      <c r="BO475" s="370"/>
      <c r="BP475" s="370"/>
    </row>
    <row r="476" spans="1:68" x14ac:dyDescent="0.2">
      <c r="A476" s="370"/>
      <c r="B476" s="370"/>
      <c r="C476" s="370"/>
      <c r="D476" s="370"/>
      <c r="E476" s="370"/>
      <c r="F476" s="370"/>
      <c r="G476" s="370"/>
      <c r="H476" s="370"/>
      <c r="I476" s="370"/>
      <c r="J476" s="370"/>
      <c r="K476" s="370"/>
      <c r="L476" s="370"/>
      <c r="M476" s="370"/>
      <c r="N476" s="370"/>
      <c r="O476" s="370"/>
      <c r="P476" s="370"/>
      <c r="Q476" s="370"/>
      <c r="R476" s="370"/>
      <c r="S476" s="370"/>
      <c r="T476" s="370"/>
      <c r="U476" s="370"/>
      <c r="V476" s="370"/>
      <c r="W476" s="370"/>
      <c r="X476" s="370"/>
      <c r="Y476" s="370"/>
      <c r="Z476" s="370"/>
      <c r="AA476" s="370"/>
      <c r="AB476" s="370"/>
      <c r="AC476" s="370"/>
      <c r="AD476" s="370"/>
      <c r="AE476" s="370"/>
      <c r="AF476" s="370"/>
      <c r="AG476" s="370"/>
      <c r="AH476" s="370"/>
      <c r="AI476" s="370"/>
      <c r="AJ476" s="370"/>
      <c r="AK476" s="370"/>
      <c r="AL476" s="370"/>
      <c r="AM476" s="370"/>
      <c r="AN476" s="370"/>
      <c r="AO476" s="370"/>
      <c r="AP476" s="370"/>
      <c r="AQ476" s="370"/>
      <c r="AR476" s="370"/>
      <c r="AS476" s="370"/>
      <c r="AT476" s="370"/>
      <c r="AU476" s="370"/>
      <c r="AV476" s="370"/>
      <c r="AW476" s="370"/>
      <c r="AX476" s="370"/>
      <c r="AY476" s="370"/>
      <c r="AZ476" s="370"/>
      <c r="BA476" s="370"/>
      <c r="BB476" s="370"/>
      <c r="BC476" s="370"/>
      <c r="BD476" s="370"/>
      <c r="BE476" s="370"/>
      <c r="BF476" s="370"/>
      <c r="BG476" s="370"/>
      <c r="BH476" s="370"/>
      <c r="BI476" s="370"/>
      <c r="BJ476" s="370"/>
      <c r="BK476" s="370"/>
      <c r="BL476" s="370"/>
      <c r="BM476" s="370"/>
      <c r="BN476" s="370"/>
      <c r="BO476" s="370"/>
      <c r="BP476" s="370"/>
    </row>
    <row r="477" spans="1:68" x14ac:dyDescent="0.2">
      <c r="A477" s="370"/>
      <c r="B477" s="370"/>
      <c r="C477" s="370"/>
      <c r="D477" s="370"/>
      <c r="E477" s="370"/>
      <c r="F477" s="370"/>
      <c r="G477" s="370"/>
      <c r="H477" s="370"/>
      <c r="I477" s="370"/>
      <c r="J477" s="370"/>
      <c r="K477" s="370"/>
      <c r="L477" s="370"/>
      <c r="M477" s="370"/>
      <c r="N477" s="370"/>
      <c r="O477" s="370"/>
      <c r="P477" s="370"/>
      <c r="Q477" s="370"/>
      <c r="R477" s="370"/>
      <c r="S477" s="370"/>
      <c r="T477" s="370"/>
      <c r="U477" s="370"/>
      <c r="V477" s="370"/>
      <c r="W477" s="370"/>
      <c r="X477" s="370"/>
      <c r="Y477" s="370"/>
      <c r="Z477" s="370"/>
      <c r="AA477" s="370"/>
      <c r="AB477" s="370"/>
      <c r="AC477" s="370"/>
      <c r="AD477" s="370"/>
      <c r="AE477" s="370"/>
      <c r="AF477" s="370"/>
      <c r="AG477" s="370"/>
      <c r="AH477" s="370"/>
      <c r="AI477" s="370"/>
      <c r="AJ477" s="370"/>
      <c r="AK477" s="370"/>
      <c r="AL477" s="370"/>
      <c r="AM477" s="370"/>
      <c r="AN477" s="370"/>
      <c r="AO477" s="370"/>
      <c r="AP477" s="370"/>
      <c r="AQ477" s="370"/>
      <c r="AR477" s="370"/>
      <c r="AS477" s="370"/>
      <c r="AT477" s="370"/>
      <c r="AU477" s="370"/>
      <c r="AV477" s="370"/>
      <c r="AW477" s="370"/>
      <c r="AX477" s="370"/>
      <c r="AY477" s="370"/>
      <c r="AZ477" s="370"/>
      <c r="BA477" s="370"/>
      <c r="BB477" s="370"/>
      <c r="BC477" s="370"/>
      <c r="BD477" s="370"/>
      <c r="BE477" s="370"/>
      <c r="BF477" s="370"/>
      <c r="BG477" s="370"/>
      <c r="BH477" s="370"/>
      <c r="BI477" s="370"/>
      <c r="BJ477" s="370"/>
      <c r="BK477" s="370"/>
      <c r="BL477" s="370"/>
      <c r="BM477" s="370"/>
      <c r="BN477" s="370"/>
      <c r="BO477" s="370"/>
      <c r="BP477" s="370"/>
    </row>
    <row r="478" spans="1:68" x14ac:dyDescent="0.2">
      <c r="A478" s="370"/>
      <c r="B478" s="370"/>
      <c r="C478" s="370"/>
      <c r="D478" s="370"/>
      <c r="E478" s="370"/>
      <c r="F478" s="370"/>
      <c r="G478" s="370"/>
      <c r="H478" s="370"/>
      <c r="I478" s="370"/>
      <c r="J478" s="370"/>
      <c r="K478" s="370"/>
      <c r="L478" s="370"/>
      <c r="M478" s="370"/>
      <c r="N478" s="370"/>
      <c r="O478" s="370"/>
      <c r="P478" s="370"/>
      <c r="Q478" s="370"/>
      <c r="R478" s="370"/>
      <c r="S478" s="370"/>
      <c r="T478" s="370"/>
      <c r="U478" s="370"/>
      <c r="V478" s="370"/>
      <c r="W478" s="370"/>
      <c r="X478" s="370"/>
      <c r="Y478" s="370"/>
      <c r="Z478" s="370"/>
      <c r="AA478" s="370"/>
      <c r="AB478" s="370"/>
      <c r="AC478" s="370"/>
      <c r="AD478" s="370"/>
      <c r="AE478" s="370"/>
      <c r="AF478" s="370"/>
      <c r="AG478" s="370"/>
      <c r="AH478" s="370"/>
      <c r="AI478" s="370"/>
      <c r="AJ478" s="370"/>
      <c r="AK478" s="370"/>
      <c r="AL478" s="370"/>
      <c r="AM478" s="370"/>
      <c r="AN478" s="370"/>
      <c r="AO478" s="370"/>
      <c r="AP478" s="370"/>
      <c r="AQ478" s="370"/>
      <c r="AR478" s="370"/>
      <c r="AS478" s="370"/>
      <c r="AT478" s="370"/>
      <c r="AU478" s="370"/>
      <c r="AV478" s="370"/>
      <c r="AW478" s="370"/>
      <c r="AX478" s="370"/>
      <c r="AY478" s="370"/>
      <c r="AZ478" s="370"/>
      <c r="BA478" s="370"/>
      <c r="BB478" s="370"/>
      <c r="BC478" s="370"/>
      <c r="BD478" s="370"/>
      <c r="BE478" s="370"/>
      <c r="BF478" s="370"/>
      <c r="BG478" s="370"/>
      <c r="BH478" s="370"/>
      <c r="BI478" s="370"/>
      <c r="BJ478" s="370"/>
      <c r="BK478" s="370"/>
      <c r="BL478" s="370"/>
      <c r="BM478" s="370"/>
      <c r="BN478" s="370"/>
      <c r="BO478" s="370"/>
      <c r="BP478" s="370"/>
    </row>
    <row r="479" spans="1:68" x14ac:dyDescent="0.2">
      <c r="A479" s="370"/>
      <c r="B479" s="370"/>
      <c r="C479" s="370"/>
      <c r="D479" s="370"/>
      <c r="E479" s="370"/>
      <c r="F479" s="370"/>
      <c r="G479" s="370"/>
      <c r="H479" s="370"/>
      <c r="I479" s="370"/>
      <c r="J479" s="370"/>
      <c r="K479" s="370"/>
      <c r="L479" s="370"/>
      <c r="M479" s="370"/>
      <c r="N479" s="370"/>
      <c r="O479" s="370"/>
      <c r="P479" s="370"/>
      <c r="Q479" s="370"/>
      <c r="R479" s="370"/>
      <c r="S479" s="370"/>
      <c r="T479" s="370"/>
      <c r="U479" s="370"/>
      <c r="V479" s="370"/>
      <c r="W479" s="370"/>
      <c r="X479" s="370"/>
      <c r="Y479" s="370"/>
      <c r="Z479" s="370"/>
      <c r="AA479" s="370"/>
      <c r="AB479" s="370"/>
      <c r="AC479" s="370"/>
      <c r="AD479" s="370"/>
      <c r="AE479" s="370"/>
      <c r="AF479" s="370"/>
      <c r="AG479" s="370"/>
      <c r="AH479" s="370"/>
      <c r="AI479" s="370"/>
      <c r="AJ479" s="370"/>
      <c r="AK479" s="370"/>
      <c r="AL479" s="370"/>
      <c r="AM479" s="370"/>
      <c r="AN479" s="370"/>
      <c r="AO479" s="370"/>
      <c r="AP479" s="370"/>
      <c r="AQ479" s="370"/>
      <c r="AR479" s="370"/>
      <c r="AS479" s="370"/>
      <c r="AT479" s="370"/>
      <c r="AU479" s="370"/>
      <c r="AV479" s="370"/>
      <c r="AW479" s="370"/>
      <c r="AX479" s="370"/>
      <c r="AY479" s="370"/>
      <c r="AZ479" s="370"/>
      <c r="BA479" s="370"/>
      <c r="BB479" s="370"/>
      <c r="BC479" s="370"/>
      <c r="BD479" s="370"/>
      <c r="BE479" s="370"/>
      <c r="BF479" s="370"/>
      <c r="BG479" s="370"/>
      <c r="BH479" s="370"/>
      <c r="BI479" s="370"/>
      <c r="BJ479" s="370"/>
      <c r="BK479" s="370"/>
      <c r="BL479" s="370"/>
      <c r="BM479" s="370"/>
      <c r="BN479" s="370"/>
      <c r="BO479" s="370"/>
      <c r="BP479" s="370"/>
    </row>
    <row r="480" spans="1:68" x14ac:dyDescent="0.2">
      <c r="A480" s="370"/>
      <c r="B480" s="370"/>
      <c r="C480" s="370"/>
      <c r="D480" s="370"/>
      <c r="E480" s="370"/>
      <c r="F480" s="370"/>
      <c r="G480" s="370"/>
      <c r="H480" s="370"/>
      <c r="I480" s="370"/>
      <c r="J480" s="370"/>
      <c r="K480" s="370"/>
      <c r="L480" s="370"/>
      <c r="M480" s="370"/>
      <c r="N480" s="370"/>
      <c r="O480" s="370"/>
      <c r="P480" s="370"/>
      <c r="Q480" s="370"/>
      <c r="R480" s="370"/>
      <c r="S480" s="370"/>
      <c r="T480" s="370"/>
      <c r="U480" s="370"/>
      <c r="V480" s="370"/>
      <c r="W480" s="370"/>
      <c r="X480" s="370"/>
      <c r="Y480" s="370"/>
      <c r="Z480" s="370"/>
      <c r="AA480" s="370"/>
      <c r="AB480" s="370"/>
      <c r="AC480" s="370"/>
      <c r="AD480" s="370"/>
      <c r="AE480" s="370"/>
      <c r="AF480" s="370"/>
      <c r="AG480" s="370"/>
      <c r="AH480" s="370"/>
      <c r="AI480" s="370"/>
      <c r="AJ480" s="370"/>
      <c r="AK480" s="370"/>
      <c r="AL480" s="370"/>
      <c r="AM480" s="370"/>
      <c r="AN480" s="370"/>
      <c r="AO480" s="370"/>
      <c r="AP480" s="370"/>
      <c r="AQ480" s="370"/>
      <c r="AR480" s="370"/>
      <c r="AS480" s="370"/>
      <c r="AT480" s="370"/>
      <c r="AU480" s="370"/>
      <c r="AV480" s="370"/>
      <c r="AW480" s="370"/>
      <c r="AX480" s="370"/>
      <c r="AY480" s="370"/>
      <c r="AZ480" s="370"/>
      <c r="BA480" s="370"/>
      <c r="BB480" s="370"/>
      <c r="BC480" s="370"/>
      <c r="BD480" s="370"/>
      <c r="BE480" s="370"/>
      <c r="BF480" s="370"/>
      <c r="BG480" s="370"/>
      <c r="BH480" s="370"/>
      <c r="BI480" s="370"/>
      <c r="BJ480" s="370"/>
      <c r="BK480" s="370"/>
      <c r="BL480" s="370"/>
      <c r="BM480" s="370"/>
      <c r="BN480" s="370"/>
      <c r="BO480" s="370"/>
      <c r="BP480" s="370"/>
    </row>
    <row r="481" spans="1:68" x14ac:dyDescent="0.2">
      <c r="A481" s="370"/>
      <c r="B481" s="370"/>
      <c r="C481" s="370"/>
      <c r="D481" s="370"/>
      <c r="E481" s="370"/>
      <c r="F481" s="370"/>
      <c r="G481" s="370"/>
      <c r="H481" s="370"/>
      <c r="I481" s="370"/>
      <c r="J481" s="370"/>
      <c r="K481" s="370"/>
      <c r="L481" s="370"/>
      <c r="M481" s="370"/>
      <c r="N481" s="370"/>
      <c r="O481" s="370"/>
      <c r="P481" s="370"/>
      <c r="Q481" s="370"/>
      <c r="R481" s="370"/>
      <c r="S481" s="370"/>
      <c r="T481" s="370"/>
      <c r="U481" s="370"/>
      <c r="V481" s="370"/>
      <c r="W481" s="370"/>
      <c r="X481" s="370"/>
      <c r="Y481" s="370"/>
      <c r="Z481" s="370"/>
      <c r="AA481" s="370"/>
      <c r="AB481" s="370"/>
      <c r="AC481" s="370"/>
      <c r="AD481" s="370"/>
      <c r="AE481" s="370"/>
      <c r="AF481" s="370"/>
      <c r="AG481" s="370"/>
      <c r="AH481" s="370"/>
      <c r="AI481" s="370"/>
      <c r="AJ481" s="370"/>
      <c r="AK481" s="370"/>
      <c r="AL481" s="370"/>
      <c r="AM481" s="370"/>
      <c r="AN481" s="370"/>
      <c r="AO481" s="370"/>
      <c r="AP481" s="370"/>
      <c r="AQ481" s="370"/>
      <c r="AR481" s="370"/>
      <c r="AS481" s="370"/>
      <c r="AT481" s="370"/>
      <c r="AU481" s="370"/>
      <c r="AV481" s="370"/>
      <c r="AW481" s="370"/>
      <c r="AX481" s="370"/>
      <c r="AY481" s="370"/>
      <c r="AZ481" s="370"/>
      <c r="BA481" s="370"/>
      <c r="BB481" s="370"/>
      <c r="BC481" s="370"/>
      <c r="BD481" s="370"/>
      <c r="BE481" s="370"/>
      <c r="BF481" s="370"/>
      <c r="BG481" s="370"/>
      <c r="BH481" s="370"/>
      <c r="BI481" s="370"/>
      <c r="BJ481" s="370"/>
      <c r="BK481" s="370"/>
      <c r="BL481" s="370"/>
      <c r="BM481" s="370"/>
      <c r="BN481" s="370"/>
      <c r="BO481" s="370"/>
      <c r="BP481" s="370"/>
    </row>
    <row r="482" spans="1:68" x14ac:dyDescent="0.2">
      <c r="A482" s="370"/>
      <c r="B482" s="370"/>
      <c r="C482" s="370"/>
      <c r="D482" s="370"/>
      <c r="E482" s="370"/>
      <c r="F482" s="370"/>
      <c r="G482" s="370"/>
      <c r="H482" s="370"/>
      <c r="I482" s="370"/>
      <c r="J482" s="370"/>
      <c r="K482" s="370"/>
      <c r="L482" s="370"/>
      <c r="M482" s="370"/>
      <c r="N482" s="370"/>
      <c r="O482" s="370"/>
      <c r="P482" s="370"/>
      <c r="Q482" s="370"/>
      <c r="R482" s="370"/>
      <c r="S482" s="370"/>
      <c r="T482" s="370"/>
      <c r="U482" s="370"/>
      <c r="V482" s="370"/>
      <c r="W482" s="370"/>
      <c r="X482" s="370"/>
      <c r="Y482" s="370"/>
      <c r="Z482" s="370"/>
      <c r="AA482" s="370"/>
      <c r="AB482" s="370"/>
      <c r="AC482" s="370"/>
      <c r="AD482" s="370"/>
      <c r="AE482" s="370"/>
      <c r="AF482" s="370"/>
      <c r="AG482" s="370"/>
      <c r="AH482" s="370"/>
      <c r="AI482" s="370"/>
      <c r="AJ482" s="370"/>
      <c r="AK482" s="370"/>
      <c r="AL482" s="370"/>
      <c r="AM482" s="370"/>
      <c r="AN482" s="370"/>
      <c r="AO482" s="370"/>
      <c r="AP482" s="370"/>
      <c r="AQ482" s="370"/>
      <c r="AR482" s="370"/>
      <c r="AS482" s="370"/>
      <c r="AT482" s="370"/>
      <c r="AU482" s="370"/>
      <c r="AV482" s="370"/>
      <c r="AW482" s="370"/>
      <c r="AX482" s="370"/>
      <c r="AY482" s="370"/>
      <c r="AZ482" s="370"/>
      <c r="BA482" s="370"/>
      <c r="BB482" s="370"/>
      <c r="BC482" s="370"/>
      <c r="BD482" s="370"/>
      <c r="BE482" s="370"/>
      <c r="BF482" s="370"/>
      <c r="BG482" s="370"/>
      <c r="BH482" s="370"/>
      <c r="BI482" s="370"/>
      <c r="BJ482" s="370"/>
      <c r="BK482" s="370"/>
      <c r="BL482" s="370"/>
      <c r="BM482" s="370"/>
      <c r="BN482" s="370"/>
      <c r="BO482" s="370"/>
      <c r="BP482" s="370"/>
    </row>
    <row r="483" spans="1:68" x14ac:dyDescent="0.2">
      <c r="A483" s="370"/>
      <c r="B483" s="370"/>
      <c r="C483" s="370"/>
      <c r="D483" s="370"/>
      <c r="E483" s="370"/>
      <c r="F483" s="370"/>
      <c r="G483" s="370"/>
      <c r="H483" s="370"/>
      <c r="I483" s="370"/>
      <c r="J483" s="370"/>
      <c r="K483" s="370"/>
      <c r="L483" s="370"/>
      <c r="M483" s="370"/>
      <c r="N483" s="370"/>
      <c r="O483" s="370"/>
      <c r="P483" s="370"/>
      <c r="Q483" s="370"/>
      <c r="R483" s="370"/>
      <c r="S483" s="370"/>
      <c r="T483" s="370"/>
      <c r="U483" s="370"/>
      <c r="V483" s="370"/>
      <c r="W483" s="370"/>
      <c r="X483" s="370"/>
      <c r="Y483" s="370"/>
      <c r="Z483" s="370"/>
      <c r="AA483" s="370"/>
      <c r="AB483" s="370"/>
      <c r="AC483" s="370"/>
      <c r="AD483" s="370"/>
      <c r="AE483" s="370"/>
      <c r="AF483" s="370"/>
      <c r="AG483" s="370"/>
      <c r="AH483" s="370"/>
      <c r="AI483" s="370"/>
      <c r="AJ483" s="370"/>
      <c r="AK483" s="370"/>
      <c r="AL483" s="370"/>
      <c r="AM483" s="370"/>
      <c r="AN483" s="370"/>
      <c r="AO483" s="370"/>
      <c r="AP483" s="370"/>
      <c r="AQ483" s="370"/>
      <c r="AR483" s="370"/>
      <c r="AS483" s="370"/>
      <c r="AT483" s="370"/>
      <c r="AU483" s="370"/>
      <c r="AV483" s="370"/>
      <c r="AW483" s="370"/>
      <c r="AX483" s="370"/>
      <c r="AY483" s="370"/>
      <c r="AZ483" s="370"/>
      <c r="BA483" s="370"/>
      <c r="BB483" s="370"/>
      <c r="BC483" s="370"/>
      <c r="BD483" s="370"/>
      <c r="BE483" s="370"/>
      <c r="BF483" s="370"/>
      <c r="BG483" s="370"/>
      <c r="BH483" s="370"/>
      <c r="BI483" s="370"/>
      <c r="BJ483" s="370"/>
      <c r="BK483" s="370"/>
      <c r="BL483" s="370"/>
      <c r="BM483" s="370"/>
      <c r="BN483" s="370"/>
      <c r="BO483" s="370"/>
      <c r="BP483" s="370"/>
    </row>
    <row r="484" spans="1:68" x14ac:dyDescent="0.2">
      <c r="A484" s="370"/>
      <c r="B484" s="370"/>
      <c r="C484" s="370"/>
      <c r="D484" s="370"/>
      <c r="E484" s="370"/>
      <c r="F484" s="370"/>
      <c r="G484" s="370"/>
      <c r="H484" s="370"/>
      <c r="I484" s="370"/>
      <c r="J484" s="370"/>
      <c r="K484" s="370"/>
      <c r="L484" s="370"/>
      <c r="M484" s="370"/>
      <c r="N484" s="370"/>
      <c r="O484" s="370"/>
      <c r="P484" s="370"/>
      <c r="Q484" s="370"/>
      <c r="R484" s="370"/>
      <c r="S484" s="370"/>
      <c r="T484" s="370"/>
      <c r="U484" s="370"/>
      <c r="V484" s="370"/>
      <c r="W484" s="370"/>
      <c r="X484" s="370"/>
      <c r="Y484" s="370"/>
      <c r="Z484" s="370"/>
      <c r="AA484" s="370"/>
      <c r="AB484" s="370"/>
      <c r="AC484" s="370"/>
      <c r="AD484" s="370"/>
      <c r="AE484" s="370"/>
      <c r="AF484" s="370"/>
      <c r="AG484" s="370"/>
      <c r="AH484" s="370"/>
      <c r="AI484" s="370"/>
      <c r="AJ484" s="370"/>
      <c r="AK484" s="370"/>
      <c r="AL484" s="370"/>
      <c r="AM484" s="370"/>
      <c r="AN484" s="370"/>
      <c r="AO484" s="370"/>
      <c r="AP484" s="370"/>
      <c r="AQ484" s="370"/>
      <c r="AR484" s="370"/>
      <c r="AS484" s="370"/>
      <c r="AT484" s="370"/>
      <c r="AU484" s="370"/>
      <c r="AV484" s="370"/>
      <c r="AW484" s="370"/>
      <c r="AX484" s="370"/>
      <c r="AY484" s="370"/>
      <c r="AZ484" s="370"/>
      <c r="BA484" s="370"/>
      <c r="BB484" s="370"/>
      <c r="BC484" s="370"/>
      <c r="BD484" s="370"/>
      <c r="BE484" s="370"/>
      <c r="BF484" s="370"/>
      <c r="BG484" s="370"/>
      <c r="BH484" s="370"/>
      <c r="BI484" s="370"/>
      <c r="BJ484" s="370"/>
      <c r="BK484" s="370"/>
      <c r="BL484" s="370"/>
      <c r="BM484" s="370"/>
      <c r="BN484" s="370"/>
      <c r="BO484" s="370"/>
      <c r="BP484" s="370"/>
    </row>
    <row r="485" spans="1:68" x14ac:dyDescent="0.2">
      <c r="A485" s="370"/>
      <c r="B485" s="370"/>
      <c r="C485" s="370"/>
      <c r="D485" s="370"/>
      <c r="E485" s="370"/>
      <c r="F485" s="370"/>
      <c r="G485" s="370"/>
      <c r="H485" s="370"/>
      <c r="I485" s="370"/>
      <c r="J485" s="370"/>
      <c r="K485" s="370"/>
      <c r="L485" s="370"/>
      <c r="M485" s="370"/>
      <c r="N485" s="370"/>
      <c r="O485" s="370"/>
      <c r="P485" s="370"/>
      <c r="Q485" s="370"/>
      <c r="R485" s="370"/>
      <c r="S485" s="370"/>
      <c r="T485" s="370"/>
      <c r="U485" s="370"/>
      <c r="V485" s="370"/>
      <c r="W485" s="370"/>
      <c r="X485" s="370"/>
      <c r="Y485" s="370"/>
      <c r="Z485" s="370"/>
      <c r="AA485" s="370"/>
      <c r="AB485" s="370"/>
      <c r="AC485" s="370"/>
      <c r="AD485" s="370"/>
      <c r="AE485" s="370"/>
      <c r="AF485" s="370"/>
      <c r="AG485" s="370"/>
      <c r="AH485" s="370"/>
      <c r="AI485" s="370"/>
      <c r="AJ485" s="370"/>
      <c r="AK485" s="370"/>
      <c r="AL485" s="370"/>
      <c r="AM485" s="370"/>
      <c r="AN485" s="370"/>
      <c r="AO485" s="370"/>
      <c r="AP485" s="370"/>
      <c r="AQ485" s="370"/>
      <c r="AR485" s="370"/>
      <c r="AS485" s="370"/>
      <c r="AT485" s="370"/>
      <c r="AU485" s="370"/>
      <c r="AV485" s="370"/>
      <c r="AW485" s="370"/>
      <c r="AX485" s="370"/>
      <c r="AY485" s="370"/>
      <c r="AZ485" s="370"/>
      <c r="BA485" s="370"/>
      <c r="BB485" s="370"/>
      <c r="BC485" s="370"/>
      <c r="BD485" s="370"/>
      <c r="BE485" s="370"/>
      <c r="BF485" s="370"/>
      <c r="BG485" s="370"/>
      <c r="BH485" s="370"/>
      <c r="BI485" s="370"/>
      <c r="BJ485" s="370"/>
      <c r="BK485" s="370"/>
      <c r="BL485" s="370"/>
      <c r="BM485" s="370"/>
      <c r="BN485" s="370"/>
      <c r="BO485" s="370"/>
      <c r="BP485" s="370"/>
    </row>
    <row r="486" spans="1:68" x14ac:dyDescent="0.2">
      <c r="A486" s="370"/>
      <c r="B486" s="370"/>
      <c r="C486" s="370"/>
      <c r="D486" s="370"/>
      <c r="E486" s="370"/>
      <c r="F486" s="370"/>
      <c r="G486" s="370"/>
      <c r="H486" s="370"/>
      <c r="I486" s="370"/>
      <c r="J486" s="370"/>
      <c r="K486" s="370"/>
      <c r="L486" s="370"/>
      <c r="M486" s="370"/>
      <c r="N486" s="370"/>
      <c r="O486" s="370"/>
      <c r="P486" s="370"/>
      <c r="Q486" s="370"/>
      <c r="R486" s="370"/>
      <c r="S486" s="370"/>
      <c r="T486" s="370"/>
      <c r="U486" s="370"/>
      <c r="V486" s="370"/>
      <c r="W486" s="370"/>
      <c r="X486" s="370"/>
      <c r="Y486" s="370"/>
      <c r="Z486" s="370"/>
      <c r="AA486" s="370"/>
      <c r="AB486" s="370"/>
      <c r="AC486" s="370"/>
      <c r="AD486" s="370"/>
      <c r="AE486" s="370"/>
      <c r="AF486" s="370"/>
      <c r="AG486" s="370"/>
      <c r="AH486" s="370"/>
      <c r="AI486" s="370"/>
      <c r="AJ486" s="370"/>
      <c r="AK486" s="370"/>
      <c r="AL486" s="370"/>
      <c r="AM486" s="370"/>
      <c r="AN486" s="370"/>
      <c r="AO486" s="370"/>
      <c r="AP486" s="370"/>
      <c r="AQ486" s="370"/>
      <c r="AR486" s="370"/>
      <c r="AS486" s="370"/>
      <c r="AT486" s="370"/>
      <c r="AU486" s="370"/>
      <c r="AV486" s="370"/>
      <c r="AW486" s="370"/>
      <c r="AX486" s="370"/>
      <c r="AY486" s="370"/>
      <c r="AZ486" s="370"/>
      <c r="BA486" s="370"/>
      <c r="BB486" s="370"/>
      <c r="BC486" s="370"/>
      <c r="BD486" s="370"/>
      <c r="BE486" s="370"/>
      <c r="BF486" s="370"/>
      <c r="BG486" s="370"/>
      <c r="BH486" s="370"/>
      <c r="BI486" s="370"/>
      <c r="BJ486" s="370"/>
      <c r="BK486" s="370"/>
      <c r="BL486" s="370"/>
      <c r="BM486" s="370"/>
      <c r="BN486" s="370"/>
      <c r="BO486" s="370"/>
      <c r="BP486" s="370"/>
    </row>
    <row r="487" spans="1:68" x14ac:dyDescent="0.2">
      <c r="A487" s="370"/>
      <c r="B487" s="370"/>
      <c r="C487" s="370"/>
      <c r="D487" s="370"/>
      <c r="E487" s="370"/>
      <c r="F487" s="370"/>
      <c r="G487" s="370"/>
      <c r="H487" s="370"/>
      <c r="I487" s="370"/>
      <c r="J487" s="370"/>
      <c r="K487" s="370"/>
      <c r="L487" s="370"/>
      <c r="M487" s="370"/>
      <c r="N487" s="370"/>
      <c r="O487" s="370"/>
      <c r="P487" s="370"/>
      <c r="Q487" s="370"/>
      <c r="R487" s="370"/>
      <c r="S487" s="370"/>
      <c r="T487" s="370"/>
      <c r="U487" s="370"/>
      <c r="V487" s="370"/>
      <c r="W487" s="370"/>
      <c r="X487" s="370"/>
      <c r="Y487" s="370"/>
      <c r="Z487" s="370"/>
      <c r="AA487" s="370"/>
      <c r="AB487" s="370"/>
      <c r="AC487" s="370"/>
      <c r="AD487" s="370"/>
      <c r="AE487" s="370"/>
      <c r="AF487" s="370"/>
      <c r="AG487" s="370"/>
      <c r="AH487" s="370"/>
      <c r="AI487" s="370"/>
      <c r="AJ487" s="370"/>
      <c r="AK487" s="370"/>
      <c r="AL487" s="370"/>
      <c r="AM487" s="370"/>
      <c r="AN487" s="370"/>
      <c r="AO487" s="370"/>
      <c r="AP487" s="370"/>
      <c r="AQ487" s="370"/>
      <c r="AR487" s="370"/>
      <c r="AS487" s="370"/>
      <c r="AT487" s="370"/>
      <c r="AU487" s="370"/>
      <c r="AV487" s="370"/>
      <c r="AW487" s="370"/>
      <c r="AX487" s="370"/>
      <c r="AY487" s="370"/>
      <c r="AZ487" s="370"/>
      <c r="BA487" s="370"/>
      <c r="BB487" s="370"/>
      <c r="BC487" s="370"/>
      <c r="BD487" s="370"/>
      <c r="BE487" s="370"/>
      <c r="BF487" s="370"/>
      <c r="BG487" s="370"/>
      <c r="BH487" s="370"/>
      <c r="BI487" s="370"/>
      <c r="BJ487" s="370"/>
      <c r="BK487" s="370"/>
      <c r="BL487" s="370"/>
      <c r="BM487" s="370"/>
      <c r="BN487" s="370"/>
      <c r="BO487" s="370"/>
      <c r="BP487" s="370"/>
    </row>
    <row r="488" spans="1:68" x14ac:dyDescent="0.2">
      <c r="A488" s="370"/>
      <c r="B488" s="370"/>
      <c r="C488" s="370"/>
      <c r="D488" s="370"/>
      <c r="E488" s="370"/>
      <c r="F488" s="370"/>
      <c r="G488" s="370"/>
      <c r="H488" s="370"/>
      <c r="I488" s="370"/>
      <c r="J488" s="370"/>
      <c r="K488" s="370"/>
      <c r="L488" s="370"/>
      <c r="M488" s="370"/>
      <c r="N488" s="370"/>
      <c r="O488" s="370"/>
      <c r="P488" s="370"/>
      <c r="Q488" s="370"/>
      <c r="R488" s="370"/>
      <c r="S488" s="370"/>
      <c r="T488" s="370"/>
      <c r="U488" s="370"/>
      <c r="V488" s="370"/>
      <c r="W488" s="370"/>
      <c r="X488" s="370"/>
      <c r="Y488" s="370"/>
      <c r="Z488" s="370"/>
      <c r="AA488" s="370"/>
      <c r="AB488" s="370"/>
      <c r="AC488" s="370"/>
      <c r="AD488" s="370"/>
      <c r="AE488" s="370"/>
      <c r="AF488" s="370"/>
      <c r="AG488" s="370"/>
      <c r="AH488" s="370"/>
      <c r="AI488" s="370"/>
      <c r="AJ488" s="370"/>
      <c r="AK488" s="370"/>
      <c r="AL488" s="370"/>
      <c r="AM488" s="370"/>
      <c r="AN488" s="370"/>
      <c r="AO488" s="370"/>
      <c r="AP488" s="370"/>
      <c r="AQ488" s="370"/>
      <c r="AR488" s="370"/>
      <c r="AS488" s="370"/>
      <c r="AT488" s="370"/>
      <c r="AU488" s="370"/>
      <c r="AV488" s="370"/>
      <c r="AW488" s="370"/>
      <c r="AX488" s="370"/>
      <c r="AY488" s="370"/>
      <c r="AZ488" s="370"/>
      <c r="BA488" s="370"/>
      <c r="BB488" s="370"/>
      <c r="BC488" s="370"/>
      <c r="BD488" s="370"/>
      <c r="BE488" s="370"/>
      <c r="BF488" s="370"/>
      <c r="BG488" s="370"/>
      <c r="BH488" s="370"/>
      <c r="BI488" s="370"/>
      <c r="BJ488" s="370"/>
      <c r="BK488" s="370"/>
      <c r="BL488" s="370"/>
      <c r="BM488" s="370"/>
      <c r="BN488" s="370"/>
      <c r="BO488" s="370"/>
      <c r="BP488" s="370"/>
    </row>
    <row r="489" spans="1:68" x14ac:dyDescent="0.2">
      <c r="A489" s="370"/>
      <c r="B489" s="370"/>
      <c r="C489" s="370"/>
      <c r="D489" s="370"/>
      <c r="E489" s="370"/>
      <c r="F489" s="370"/>
      <c r="G489" s="370"/>
      <c r="H489" s="370"/>
      <c r="I489" s="370"/>
      <c r="J489" s="370"/>
      <c r="K489" s="370"/>
      <c r="L489" s="370"/>
      <c r="M489" s="370"/>
      <c r="N489" s="370"/>
      <c r="O489" s="370"/>
      <c r="P489" s="370"/>
      <c r="Q489" s="370"/>
      <c r="R489" s="370"/>
      <c r="S489" s="370"/>
      <c r="T489" s="370"/>
      <c r="U489" s="370"/>
      <c r="V489" s="370"/>
      <c r="W489" s="370"/>
      <c r="X489" s="370"/>
      <c r="Y489" s="370"/>
      <c r="Z489" s="370"/>
      <c r="AA489" s="370"/>
      <c r="AB489" s="370"/>
      <c r="AC489" s="370"/>
      <c r="AD489" s="370"/>
      <c r="AE489" s="370"/>
      <c r="AF489" s="370"/>
      <c r="AG489" s="370"/>
      <c r="AH489" s="370"/>
      <c r="AI489" s="370"/>
      <c r="AJ489" s="370"/>
      <c r="AK489" s="370"/>
      <c r="AL489" s="370"/>
      <c r="AM489" s="370"/>
      <c r="AN489" s="370"/>
      <c r="AO489" s="370"/>
      <c r="AP489" s="370"/>
      <c r="AQ489" s="370"/>
      <c r="AR489" s="370"/>
      <c r="AS489" s="370"/>
      <c r="AT489" s="370"/>
      <c r="AU489" s="370"/>
      <c r="AV489" s="370"/>
      <c r="AW489" s="370"/>
      <c r="AX489" s="370"/>
      <c r="AY489" s="370"/>
      <c r="AZ489" s="370"/>
      <c r="BA489" s="370"/>
      <c r="BB489" s="370"/>
      <c r="BC489" s="370"/>
      <c r="BD489" s="370"/>
      <c r="BE489" s="370"/>
      <c r="BF489" s="370"/>
      <c r="BG489" s="370"/>
      <c r="BH489" s="370"/>
      <c r="BI489" s="370"/>
      <c r="BJ489" s="370"/>
      <c r="BK489" s="370"/>
      <c r="BL489" s="370"/>
      <c r="BM489" s="370"/>
      <c r="BN489" s="370"/>
      <c r="BO489" s="370"/>
      <c r="BP489" s="370"/>
    </row>
    <row r="490" spans="1:68" x14ac:dyDescent="0.2">
      <c r="A490" s="370"/>
      <c r="B490" s="370"/>
      <c r="C490" s="370"/>
      <c r="D490" s="370"/>
      <c r="E490" s="370"/>
      <c r="F490" s="370"/>
      <c r="G490" s="370"/>
      <c r="H490" s="370"/>
      <c r="I490" s="370"/>
      <c r="J490" s="370"/>
      <c r="K490" s="370"/>
      <c r="L490" s="370"/>
      <c r="M490" s="370"/>
      <c r="N490" s="370"/>
      <c r="O490" s="370"/>
      <c r="P490" s="370"/>
      <c r="Q490" s="370"/>
      <c r="R490" s="370"/>
      <c r="S490" s="370"/>
      <c r="T490" s="370"/>
      <c r="U490" s="370"/>
      <c r="V490" s="370"/>
      <c r="W490" s="370"/>
      <c r="X490" s="370"/>
      <c r="Y490" s="370"/>
      <c r="Z490" s="370"/>
      <c r="AA490" s="370"/>
      <c r="AB490" s="370"/>
      <c r="AC490" s="370"/>
      <c r="AD490" s="370"/>
      <c r="AE490" s="370"/>
      <c r="AF490" s="370"/>
      <c r="AG490" s="370"/>
      <c r="AH490" s="370"/>
      <c r="AI490" s="370"/>
      <c r="AJ490" s="370"/>
      <c r="AK490" s="370"/>
      <c r="AL490" s="370"/>
      <c r="AM490" s="370"/>
      <c r="AN490" s="370"/>
      <c r="AO490" s="370"/>
      <c r="AP490" s="370"/>
      <c r="AQ490" s="370"/>
      <c r="AR490" s="370"/>
      <c r="AS490" s="370"/>
      <c r="AT490" s="370"/>
      <c r="AU490" s="370"/>
      <c r="AV490" s="370"/>
      <c r="AW490" s="370"/>
      <c r="AX490" s="370"/>
      <c r="AY490" s="370"/>
      <c r="AZ490" s="370"/>
      <c r="BA490" s="370"/>
      <c r="BB490" s="370"/>
      <c r="BC490" s="370"/>
      <c r="BD490" s="370"/>
      <c r="BE490" s="370"/>
      <c r="BF490" s="370"/>
      <c r="BG490" s="370"/>
      <c r="BH490" s="370"/>
      <c r="BI490" s="370"/>
      <c r="BJ490" s="370"/>
      <c r="BK490" s="370"/>
      <c r="BL490" s="370"/>
      <c r="BM490" s="370"/>
      <c r="BN490" s="370"/>
      <c r="BO490" s="370"/>
      <c r="BP490" s="370"/>
    </row>
    <row r="491" spans="1:68" x14ac:dyDescent="0.2">
      <c r="A491" s="370"/>
      <c r="B491" s="370"/>
      <c r="C491" s="370"/>
      <c r="D491" s="370"/>
      <c r="E491" s="370"/>
      <c r="F491" s="370"/>
      <c r="G491" s="370"/>
      <c r="H491" s="370"/>
      <c r="I491" s="370"/>
      <c r="J491" s="370"/>
      <c r="K491" s="370"/>
      <c r="L491" s="370"/>
      <c r="M491" s="370"/>
      <c r="N491" s="370"/>
      <c r="O491" s="370"/>
      <c r="P491" s="370"/>
      <c r="Q491" s="370"/>
      <c r="R491" s="370"/>
      <c r="S491" s="370"/>
      <c r="T491" s="370"/>
      <c r="U491" s="370"/>
      <c r="V491" s="370"/>
      <c r="W491" s="370"/>
      <c r="X491" s="370"/>
      <c r="Y491" s="370"/>
      <c r="Z491" s="370"/>
      <c r="AA491" s="370"/>
      <c r="AB491" s="370"/>
      <c r="AC491" s="370"/>
      <c r="AD491" s="370"/>
      <c r="AE491" s="370"/>
      <c r="AF491" s="370"/>
      <c r="AG491" s="370"/>
      <c r="AH491" s="370"/>
      <c r="AI491" s="370"/>
      <c r="AJ491" s="370"/>
      <c r="AK491" s="370"/>
      <c r="AL491" s="370"/>
      <c r="AM491" s="370"/>
      <c r="AN491" s="370"/>
      <c r="AO491" s="370"/>
      <c r="AP491" s="370"/>
      <c r="AQ491" s="370"/>
      <c r="AR491" s="370"/>
      <c r="AS491" s="370"/>
      <c r="AT491" s="370"/>
      <c r="AU491" s="370"/>
      <c r="AV491" s="370"/>
      <c r="AW491" s="370"/>
      <c r="AX491" s="370"/>
      <c r="AY491" s="370"/>
      <c r="AZ491" s="370"/>
      <c r="BA491" s="370"/>
      <c r="BB491" s="370"/>
      <c r="BC491" s="370"/>
      <c r="BD491" s="370"/>
      <c r="BE491" s="370"/>
      <c r="BF491" s="370"/>
      <c r="BG491" s="370"/>
      <c r="BH491" s="370"/>
      <c r="BI491" s="370"/>
      <c r="BJ491" s="370"/>
      <c r="BK491" s="370"/>
      <c r="BL491" s="370"/>
      <c r="BM491" s="370"/>
      <c r="BN491" s="370"/>
      <c r="BO491" s="370"/>
      <c r="BP491" s="370"/>
    </row>
    <row r="492" spans="1:68" x14ac:dyDescent="0.2">
      <c r="A492" s="370"/>
      <c r="B492" s="370"/>
      <c r="C492" s="370"/>
      <c r="D492" s="370"/>
      <c r="E492" s="370"/>
      <c r="F492" s="370"/>
      <c r="G492" s="370"/>
      <c r="H492" s="370"/>
      <c r="I492" s="370"/>
      <c r="J492" s="370"/>
      <c r="K492" s="370"/>
      <c r="L492" s="370"/>
      <c r="M492" s="370"/>
      <c r="N492" s="370"/>
      <c r="O492" s="370"/>
      <c r="P492" s="370"/>
      <c r="Q492" s="370"/>
      <c r="R492" s="370"/>
      <c r="S492" s="370"/>
      <c r="T492" s="370"/>
      <c r="U492" s="370"/>
      <c r="V492" s="370"/>
      <c r="W492" s="370"/>
      <c r="X492" s="370"/>
      <c r="Y492" s="370"/>
      <c r="Z492" s="370"/>
      <c r="AA492" s="370"/>
      <c r="AB492" s="370"/>
      <c r="AC492" s="370"/>
      <c r="AD492" s="370"/>
      <c r="AE492" s="370"/>
      <c r="AF492" s="370"/>
      <c r="AG492" s="370"/>
      <c r="AH492" s="370"/>
      <c r="AI492" s="370"/>
      <c r="AJ492" s="370"/>
      <c r="AK492" s="370"/>
      <c r="AL492" s="370"/>
      <c r="AM492" s="370"/>
      <c r="AN492" s="370"/>
      <c r="AO492" s="370"/>
      <c r="AP492" s="370"/>
      <c r="AQ492" s="370"/>
      <c r="AR492" s="370"/>
      <c r="AS492" s="370"/>
      <c r="AT492" s="370"/>
      <c r="AU492" s="370"/>
      <c r="AV492" s="370"/>
      <c r="AW492" s="370"/>
      <c r="AX492" s="370"/>
      <c r="AY492" s="370"/>
      <c r="AZ492" s="370"/>
      <c r="BA492" s="370"/>
      <c r="BB492" s="370"/>
      <c r="BC492" s="370"/>
      <c r="BD492" s="370"/>
      <c r="BE492" s="370"/>
      <c r="BF492" s="370"/>
      <c r="BG492" s="370"/>
      <c r="BH492" s="370"/>
      <c r="BI492" s="370"/>
      <c r="BJ492" s="370"/>
      <c r="BK492" s="370"/>
      <c r="BL492" s="370"/>
      <c r="BM492" s="370"/>
      <c r="BN492" s="370"/>
      <c r="BO492" s="370"/>
      <c r="BP492" s="370"/>
    </row>
    <row r="493" spans="1:68" x14ac:dyDescent="0.2">
      <c r="A493" s="370"/>
      <c r="B493" s="370"/>
      <c r="C493" s="370"/>
      <c r="D493" s="370"/>
      <c r="E493" s="370"/>
      <c r="F493" s="370"/>
      <c r="G493" s="370"/>
      <c r="H493" s="370"/>
      <c r="I493" s="370"/>
      <c r="J493" s="370"/>
      <c r="K493" s="370"/>
      <c r="L493" s="370"/>
      <c r="M493" s="370"/>
      <c r="N493" s="370"/>
      <c r="O493" s="370"/>
      <c r="P493" s="370"/>
      <c r="Q493" s="370"/>
      <c r="R493" s="370"/>
      <c r="S493" s="370"/>
      <c r="T493" s="370"/>
      <c r="U493" s="370"/>
      <c r="V493" s="370"/>
      <c r="W493" s="370"/>
      <c r="X493" s="370"/>
      <c r="Y493" s="370"/>
      <c r="Z493" s="370"/>
      <c r="AA493" s="370"/>
      <c r="AB493" s="370"/>
      <c r="AC493" s="370"/>
      <c r="AD493" s="370"/>
      <c r="AE493" s="370"/>
      <c r="AF493" s="370"/>
      <c r="AG493" s="370"/>
      <c r="AH493" s="370"/>
      <c r="AI493" s="370"/>
      <c r="AJ493" s="370"/>
      <c r="AK493" s="370"/>
      <c r="AL493" s="370"/>
      <c r="AM493" s="370"/>
      <c r="AN493" s="370"/>
      <c r="AO493" s="370"/>
      <c r="AP493" s="370"/>
      <c r="AQ493" s="370"/>
      <c r="AR493" s="370"/>
      <c r="AS493" s="370"/>
      <c r="AT493" s="370"/>
      <c r="AU493" s="370"/>
      <c r="AV493" s="370"/>
      <c r="AW493" s="370"/>
      <c r="AX493" s="370"/>
      <c r="AY493" s="370"/>
      <c r="AZ493" s="370"/>
      <c r="BA493" s="370"/>
      <c r="BB493" s="370"/>
      <c r="BC493" s="370"/>
      <c r="BD493" s="370"/>
      <c r="BE493" s="370"/>
      <c r="BF493" s="370"/>
      <c r="BG493" s="370"/>
      <c r="BH493" s="370"/>
      <c r="BI493" s="370"/>
      <c r="BJ493" s="370"/>
      <c r="BK493" s="370"/>
      <c r="BL493" s="370"/>
      <c r="BM493" s="370"/>
      <c r="BN493" s="370"/>
      <c r="BO493" s="370"/>
      <c r="BP493" s="370"/>
    </row>
    <row r="494" spans="1:68" x14ac:dyDescent="0.2">
      <c r="A494" s="370"/>
      <c r="B494" s="370"/>
      <c r="C494" s="370"/>
      <c r="D494" s="370"/>
      <c r="E494" s="370"/>
      <c r="F494" s="370"/>
      <c r="G494" s="370"/>
      <c r="H494" s="370"/>
      <c r="I494" s="370"/>
      <c r="J494" s="370"/>
      <c r="K494" s="370"/>
      <c r="L494" s="370"/>
      <c r="M494" s="370"/>
      <c r="N494" s="370"/>
      <c r="O494" s="370"/>
      <c r="P494" s="370"/>
      <c r="Q494" s="370"/>
      <c r="R494" s="370"/>
      <c r="S494" s="370"/>
      <c r="T494" s="370"/>
      <c r="U494" s="370"/>
      <c r="V494" s="370"/>
      <c r="W494" s="370"/>
      <c r="X494" s="370"/>
      <c r="Y494" s="370"/>
      <c r="Z494" s="370"/>
      <c r="AA494" s="370"/>
      <c r="AB494" s="370"/>
      <c r="AC494" s="370"/>
      <c r="AD494" s="370"/>
      <c r="AE494" s="370"/>
      <c r="AF494" s="370"/>
      <c r="AG494" s="370"/>
      <c r="AH494" s="370"/>
      <c r="AI494" s="370"/>
      <c r="AJ494" s="370"/>
      <c r="AK494" s="370"/>
      <c r="AL494" s="370"/>
      <c r="AM494" s="370"/>
      <c r="AN494" s="370"/>
      <c r="AO494" s="370"/>
      <c r="AP494" s="370"/>
      <c r="AQ494" s="370"/>
      <c r="AR494" s="370"/>
      <c r="AS494" s="370"/>
      <c r="AT494" s="370"/>
      <c r="AU494" s="370"/>
      <c r="AV494" s="370"/>
      <c r="AW494" s="370"/>
      <c r="AX494" s="370"/>
      <c r="AY494" s="370"/>
      <c r="AZ494" s="370"/>
      <c r="BA494" s="370"/>
      <c r="BB494" s="370"/>
      <c r="BC494" s="370"/>
      <c r="BD494" s="370"/>
      <c r="BE494" s="370"/>
      <c r="BF494" s="370"/>
      <c r="BG494" s="370"/>
      <c r="BH494" s="370"/>
      <c r="BI494" s="370"/>
      <c r="BJ494" s="370"/>
      <c r="BK494" s="370"/>
      <c r="BL494" s="370"/>
      <c r="BM494" s="370"/>
      <c r="BN494" s="370"/>
      <c r="BO494" s="370"/>
      <c r="BP494" s="370"/>
    </row>
    <row r="495" spans="1:68" x14ac:dyDescent="0.2">
      <c r="A495" s="370"/>
      <c r="B495" s="370"/>
      <c r="C495" s="370"/>
      <c r="D495" s="370"/>
      <c r="E495" s="370"/>
      <c r="F495" s="370"/>
      <c r="G495" s="370"/>
      <c r="H495" s="370"/>
      <c r="I495" s="370"/>
      <c r="J495" s="370"/>
      <c r="K495" s="370"/>
      <c r="L495" s="370"/>
      <c r="M495" s="370"/>
      <c r="N495" s="370"/>
      <c r="O495" s="370"/>
      <c r="P495" s="370"/>
      <c r="Q495" s="370"/>
      <c r="R495" s="370"/>
      <c r="S495" s="370"/>
      <c r="T495" s="370"/>
      <c r="U495" s="370"/>
      <c r="V495" s="370"/>
      <c r="W495" s="370"/>
      <c r="X495" s="370"/>
      <c r="Y495" s="370"/>
      <c r="Z495" s="370"/>
      <c r="AA495" s="370"/>
      <c r="AB495" s="370"/>
      <c r="AC495" s="370"/>
      <c r="AD495" s="370"/>
      <c r="AE495" s="370"/>
      <c r="AF495" s="370"/>
      <c r="AG495" s="370"/>
      <c r="AH495" s="370"/>
      <c r="AI495" s="370"/>
      <c r="AJ495" s="370"/>
      <c r="AK495" s="370"/>
      <c r="AL495" s="370"/>
      <c r="AM495" s="370"/>
      <c r="AN495" s="370"/>
      <c r="AO495" s="370"/>
      <c r="AP495" s="370"/>
      <c r="AQ495" s="370"/>
      <c r="AR495" s="370"/>
      <c r="AS495" s="370"/>
      <c r="AT495" s="370"/>
      <c r="AU495" s="370"/>
      <c r="AV495" s="370"/>
      <c r="AW495" s="370"/>
      <c r="AX495" s="370"/>
      <c r="AY495" s="370"/>
      <c r="AZ495" s="370"/>
      <c r="BA495" s="370"/>
      <c r="BB495" s="370"/>
      <c r="BC495" s="370"/>
      <c r="BD495" s="370"/>
      <c r="BE495" s="370"/>
      <c r="BF495" s="370"/>
      <c r="BG495" s="370"/>
      <c r="BH495" s="370"/>
      <c r="BI495" s="370"/>
      <c r="BJ495" s="370"/>
      <c r="BK495" s="370"/>
      <c r="BL495" s="370"/>
      <c r="BM495" s="370"/>
      <c r="BN495" s="370"/>
      <c r="BO495" s="370"/>
      <c r="BP495" s="370"/>
    </row>
    <row r="496" spans="1:68" x14ac:dyDescent="0.2">
      <c r="A496" s="370"/>
      <c r="B496" s="370"/>
      <c r="C496" s="370"/>
      <c r="D496" s="370"/>
      <c r="E496" s="370"/>
      <c r="F496" s="370"/>
      <c r="G496" s="370"/>
      <c r="H496" s="370"/>
      <c r="I496" s="370"/>
      <c r="J496" s="370"/>
      <c r="K496" s="370"/>
      <c r="L496" s="370"/>
      <c r="M496" s="370"/>
      <c r="N496" s="370"/>
      <c r="O496" s="370"/>
      <c r="P496" s="370"/>
      <c r="Q496" s="370"/>
      <c r="R496" s="370"/>
      <c r="S496" s="370"/>
      <c r="T496" s="370"/>
      <c r="U496" s="370"/>
      <c r="V496" s="370"/>
      <c r="W496" s="370"/>
      <c r="X496" s="370"/>
      <c r="Y496" s="370"/>
      <c r="Z496" s="370"/>
      <c r="AA496" s="370"/>
      <c r="AB496" s="370"/>
      <c r="AC496" s="370"/>
      <c r="AD496" s="370"/>
      <c r="AE496" s="370"/>
      <c r="AF496" s="370"/>
      <c r="AG496" s="370"/>
      <c r="AH496" s="370"/>
      <c r="AI496" s="370"/>
      <c r="AJ496" s="370"/>
      <c r="AK496" s="370"/>
      <c r="AL496" s="370"/>
      <c r="AM496" s="370"/>
      <c r="AN496" s="370"/>
      <c r="AO496" s="370"/>
      <c r="AP496" s="370"/>
      <c r="AQ496" s="370"/>
      <c r="AR496" s="370"/>
      <c r="AS496" s="370"/>
      <c r="AT496" s="370"/>
      <c r="AU496" s="370"/>
      <c r="AV496" s="370"/>
      <c r="AW496" s="370"/>
      <c r="AX496" s="370"/>
      <c r="AY496" s="370"/>
      <c r="AZ496" s="370"/>
      <c r="BA496" s="370"/>
      <c r="BB496" s="370"/>
      <c r="BC496" s="370"/>
      <c r="BD496" s="370"/>
      <c r="BE496" s="370"/>
      <c r="BF496" s="370"/>
      <c r="BG496" s="370"/>
      <c r="BH496" s="370"/>
      <c r="BI496" s="370"/>
      <c r="BJ496" s="370"/>
      <c r="BK496" s="370"/>
      <c r="BL496" s="370"/>
      <c r="BM496" s="370"/>
      <c r="BN496" s="370"/>
      <c r="BO496" s="370"/>
      <c r="BP496" s="370"/>
    </row>
    <row r="497" spans="1:68" x14ac:dyDescent="0.2">
      <c r="A497" s="370"/>
      <c r="B497" s="370"/>
      <c r="C497" s="370"/>
      <c r="D497" s="370"/>
      <c r="E497" s="370"/>
      <c r="F497" s="370"/>
      <c r="G497" s="370"/>
      <c r="H497" s="370"/>
      <c r="I497" s="370"/>
      <c r="J497" s="370"/>
      <c r="K497" s="370"/>
      <c r="L497" s="370"/>
      <c r="M497" s="370"/>
      <c r="N497" s="370"/>
      <c r="O497" s="370"/>
      <c r="P497" s="370"/>
      <c r="Q497" s="370"/>
      <c r="R497" s="370"/>
      <c r="S497" s="370"/>
      <c r="T497" s="370"/>
      <c r="U497" s="370"/>
      <c r="V497" s="370"/>
      <c r="W497" s="370"/>
      <c r="X497" s="370"/>
      <c r="Y497" s="370"/>
      <c r="Z497" s="370"/>
      <c r="AA497" s="370"/>
      <c r="AB497" s="370"/>
      <c r="AC497" s="370"/>
      <c r="AD497" s="370"/>
      <c r="AE497" s="370"/>
      <c r="AF497" s="370"/>
      <c r="AG497" s="370"/>
      <c r="AH497" s="370"/>
      <c r="AI497" s="370"/>
      <c r="AJ497" s="370"/>
      <c r="AK497" s="370"/>
      <c r="AL497" s="370"/>
      <c r="AM497" s="370"/>
      <c r="AN497" s="370"/>
      <c r="AO497" s="370"/>
      <c r="AP497" s="370"/>
      <c r="AQ497" s="370"/>
      <c r="AR497" s="370"/>
      <c r="AS497" s="370"/>
      <c r="AT497" s="370"/>
      <c r="AU497" s="370"/>
      <c r="AV497" s="370"/>
      <c r="AW497" s="370"/>
      <c r="AX497" s="370"/>
      <c r="AY497" s="370"/>
      <c r="AZ497" s="370"/>
      <c r="BA497" s="370"/>
      <c r="BB497" s="370"/>
      <c r="BC497" s="370"/>
      <c r="BD497" s="370"/>
      <c r="BE497" s="370"/>
      <c r="BF497" s="370"/>
      <c r="BG497" s="370"/>
      <c r="BH497" s="370"/>
      <c r="BI497" s="370"/>
      <c r="BJ497" s="370"/>
      <c r="BK497" s="370"/>
      <c r="BL497" s="370"/>
      <c r="BM497" s="370"/>
      <c r="BN497" s="370"/>
      <c r="BO497" s="370"/>
      <c r="BP497" s="370"/>
    </row>
    <row r="498" spans="1:68" x14ac:dyDescent="0.2">
      <c r="A498" s="370"/>
      <c r="B498" s="370"/>
      <c r="C498" s="370"/>
      <c r="D498" s="370"/>
      <c r="E498" s="370"/>
      <c r="F498" s="370"/>
      <c r="G498" s="370"/>
      <c r="H498" s="370"/>
      <c r="I498" s="370"/>
      <c r="J498" s="370"/>
      <c r="K498" s="370"/>
      <c r="L498" s="370"/>
      <c r="M498" s="370"/>
      <c r="N498" s="370"/>
      <c r="O498" s="370"/>
      <c r="P498" s="370"/>
      <c r="Q498" s="370"/>
      <c r="R498" s="370"/>
      <c r="S498" s="370"/>
      <c r="T498" s="370"/>
      <c r="U498" s="370"/>
      <c r="V498" s="370"/>
      <c r="W498" s="370"/>
      <c r="X498" s="370"/>
      <c r="Y498" s="370"/>
      <c r="Z498" s="370"/>
      <c r="AA498" s="370"/>
      <c r="AB498" s="370"/>
      <c r="AC498" s="370"/>
      <c r="AD498" s="370"/>
      <c r="AE498" s="370"/>
      <c r="AF498" s="370"/>
      <c r="AG498" s="370"/>
      <c r="AH498" s="370"/>
      <c r="AI498" s="370"/>
      <c r="AJ498" s="370"/>
      <c r="AK498" s="370"/>
      <c r="AL498" s="370"/>
      <c r="AM498" s="370"/>
      <c r="AN498" s="370"/>
      <c r="AO498" s="370"/>
      <c r="AP498" s="370"/>
      <c r="AQ498" s="370"/>
      <c r="AR498" s="370"/>
      <c r="AS498" s="370"/>
      <c r="AT498" s="370"/>
      <c r="AU498" s="370"/>
      <c r="AV498" s="370"/>
      <c r="AW498" s="370"/>
      <c r="AX498" s="370"/>
      <c r="AY498" s="370"/>
      <c r="AZ498" s="370"/>
      <c r="BA498" s="370"/>
      <c r="BB498" s="370"/>
      <c r="BC498" s="370"/>
      <c r="BD498" s="370"/>
      <c r="BE498" s="370"/>
      <c r="BF498" s="370"/>
      <c r="BG498" s="370"/>
      <c r="BH498" s="370"/>
      <c r="BI498" s="370"/>
      <c r="BJ498" s="370"/>
      <c r="BK498" s="370"/>
      <c r="BL498" s="370"/>
      <c r="BM498" s="370"/>
      <c r="BN498" s="370"/>
      <c r="BO498" s="370"/>
      <c r="BP498" s="370"/>
    </row>
    <row r="499" spans="1:68" x14ac:dyDescent="0.2">
      <c r="A499" s="370"/>
      <c r="B499" s="370"/>
      <c r="C499" s="370"/>
      <c r="D499" s="370"/>
      <c r="E499" s="370"/>
      <c r="F499" s="370"/>
      <c r="G499" s="370"/>
      <c r="H499" s="370"/>
      <c r="I499" s="370"/>
      <c r="J499" s="370"/>
      <c r="K499" s="370"/>
      <c r="L499" s="370"/>
      <c r="M499" s="370"/>
      <c r="N499" s="370"/>
      <c r="O499" s="370"/>
      <c r="P499" s="370"/>
      <c r="Q499" s="370"/>
      <c r="R499" s="370"/>
      <c r="S499" s="370"/>
      <c r="T499" s="370"/>
      <c r="U499" s="370"/>
      <c r="V499" s="370"/>
      <c r="W499" s="370"/>
      <c r="X499" s="370"/>
      <c r="Y499" s="370"/>
      <c r="Z499" s="370"/>
      <c r="AA499" s="370"/>
      <c r="AB499" s="370"/>
      <c r="AC499" s="370"/>
      <c r="AD499" s="370"/>
      <c r="AE499" s="370"/>
      <c r="AF499" s="370"/>
      <c r="AG499" s="370"/>
      <c r="AH499" s="370"/>
      <c r="AI499" s="370"/>
      <c r="AJ499" s="370"/>
      <c r="AK499" s="370"/>
      <c r="AL499" s="370"/>
      <c r="AM499" s="370"/>
      <c r="AN499" s="370"/>
      <c r="AO499" s="370"/>
      <c r="AP499" s="370"/>
      <c r="AQ499" s="370"/>
      <c r="AR499" s="370"/>
      <c r="AS499" s="370"/>
      <c r="AT499" s="370"/>
      <c r="AU499" s="370"/>
      <c r="AV499" s="370"/>
      <c r="AW499" s="370"/>
      <c r="AX499" s="370"/>
      <c r="AY499" s="370"/>
      <c r="AZ499" s="370"/>
      <c r="BA499" s="370"/>
      <c r="BB499" s="370"/>
      <c r="BC499" s="370"/>
      <c r="BD499" s="370"/>
      <c r="BE499" s="370"/>
      <c r="BF499" s="370"/>
      <c r="BG499" s="370"/>
      <c r="BH499" s="370"/>
      <c r="BI499" s="370"/>
      <c r="BJ499" s="370"/>
      <c r="BK499" s="370"/>
      <c r="BL499" s="370"/>
      <c r="BM499" s="370"/>
      <c r="BN499" s="370"/>
      <c r="BO499" s="370"/>
      <c r="BP499" s="370"/>
    </row>
    <row r="500" spans="1:68" x14ac:dyDescent="0.2">
      <c r="A500" s="370"/>
      <c r="B500" s="370"/>
      <c r="C500" s="370"/>
      <c r="D500" s="370"/>
      <c r="E500" s="370"/>
      <c r="F500" s="370"/>
      <c r="G500" s="370"/>
      <c r="H500" s="370"/>
      <c r="I500" s="370"/>
      <c r="J500" s="370"/>
      <c r="K500" s="370"/>
      <c r="L500" s="370"/>
      <c r="M500" s="370"/>
      <c r="N500" s="370"/>
      <c r="O500" s="370"/>
      <c r="P500" s="370"/>
      <c r="Q500" s="370"/>
      <c r="R500" s="370"/>
      <c r="S500" s="370"/>
      <c r="T500" s="370"/>
      <c r="U500" s="370"/>
      <c r="V500" s="370"/>
      <c r="W500" s="370"/>
      <c r="X500" s="370"/>
      <c r="Y500" s="370"/>
      <c r="Z500" s="370"/>
      <c r="AA500" s="370"/>
      <c r="AB500" s="370"/>
      <c r="AC500" s="370"/>
      <c r="AD500" s="370"/>
      <c r="AE500" s="370"/>
      <c r="AF500" s="370"/>
      <c r="AG500" s="370"/>
      <c r="AH500" s="370"/>
      <c r="AI500" s="370"/>
      <c r="AJ500" s="370"/>
      <c r="AK500" s="370"/>
      <c r="AL500" s="370"/>
      <c r="AM500" s="370"/>
      <c r="AN500" s="370"/>
      <c r="AO500" s="370"/>
      <c r="AP500" s="370"/>
      <c r="AQ500" s="370"/>
      <c r="AR500" s="370"/>
      <c r="AS500" s="370"/>
      <c r="AT500" s="370"/>
      <c r="AU500" s="370"/>
      <c r="AV500" s="370"/>
      <c r="AW500" s="370"/>
      <c r="AX500" s="370"/>
      <c r="AY500" s="370"/>
      <c r="AZ500" s="370"/>
      <c r="BA500" s="370"/>
      <c r="BB500" s="370"/>
      <c r="BC500" s="370"/>
      <c r="BD500" s="370"/>
      <c r="BE500" s="370"/>
      <c r="BF500" s="370"/>
      <c r="BG500" s="370"/>
      <c r="BH500" s="370"/>
      <c r="BI500" s="370"/>
      <c r="BJ500" s="370"/>
      <c r="BK500" s="370"/>
      <c r="BL500" s="370"/>
      <c r="BM500" s="370"/>
      <c r="BN500" s="370"/>
      <c r="BO500" s="370"/>
      <c r="BP500" s="370"/>
    </row>
    <row r="501" spans="1:68" x14ac:dyDescent="0.2">
      <c r="A501" s="370"/>
      <c r="B501" s="370"/>
      <c r="C501" s="370"/>
      <c r="D501" s="370"/>
      <c r="E501" s="370"/>
      <c r="F501" s="370"/>
      <c r="G501" s="370"/>
      <c r="H501" s="370"/>
      <c r="I501" s="370"/>
      <c r="J501" s="370"/>
      <c r="K501" s="370"/>
      <c r="L501" s="370"/>
      <c r="M501" s="370"/>
      <c r="N501" s="370"/>
      <c r="O501" s="370"/>
      <c r="P501" s="370"/>
      <c r="Q501" s="370"/>
      <c r="R501" s="370"/>
      <c r="S501" s="370"/>
      <c r="T501" s="370"/>
      <c r="U501" s="370"/>
      <c r="V501" s="370"/>
      <c r="W501" s="370"/>
      <c r="X501" s="370"/>
      <c r="Y501" s="370"/>
      <c r="Z501" s="370"/>
      <c r="AA501" s="370"/>
      <c r="AB501" s="370"/>
      <c r="AC501" s="370"/>
      <c r="AD501" s="370"/>
      <c r="AE501" s="370"/>
      <c r="AF501" s="370"/>
      <c r="AG501" s="370"/>
      <c r="AH501" s="370"/>
      <c r="AI501" s="370"/>
      <c r="AJ501" s="370"/>
      <c r="AK501" s="370"/>
      <c r="AL501" s="370"/>
      <c r="AM501" s="370"/>
      <c r="AN501" s="370"/>
      <c r="AO501" s="370"/>
      <c r="AP501" s="370"/>
      <c r="AQ501" s="370"/>
      <c r="AR501" s="370"/>
      <c r="AS501" s="370"/>
      <c r="AT501" s="370"/>
      <c r="AU501" s="370"/>
      <c r="AV501" s="370"/>
      <c r="AW501" s="370"/>
      <c r="AX501" s="370"/>
      <c r="AY501" s="370"/>
      <c r="AZ501" s="370"/>
      <c r="BA501" s="370"/>
      <c r="BB501" s="370"/>
      <c r="BC501" s="370"/>
      <c r="BD501" s="370"/>
      <c r="BE501" s="370"/>
      <c r="BF501" s="370"/>
      <c r="BG501" s="370"/>
      <c r="BH501" s="370"/>
      <c r="BI501" s="370"/>
      <c r="BJ501" s="370"/>
      <c r="BK501" s="370"/>
      <c r="BL501" s="370"/>
      <c r="BM501" s="370"/>
      <c r="BN501" s="370"/>
      <c r="BO501" s="370"/>
      <c r="BP501" s="370"/>
    </row>
    <row r="502" spans="1:68" x14ac:dyDescent="0.2">
      <c r="A502" s="370"/>
      <c r="B502" s="370"/>
      <c r="C502" s="370"/>
      <c r="D502" s="370"/>
      <c r="E502" s="370"/>
      <c r="F502" s="370"/>
      <c r="G502" s="370"/>
      <c r="H502" s="370"/>
      <c r="I502" s="370"/>
      <c r="J502" s="370"/>
      <c r="K502" s="370"/>
      <c r="L502" s="370"/>
      <c r="M502" s="370"/>
      <c r="N502" s="370"/>
      <c r="O502" s="370"/>
      <c r="P502" s="370"/>
      <c r="Q502" s="370"/>
      <c r="R502" s="370"/>
      <c r="S502" s="370"/>
      <c r="T502" s="370"/>
      <c r="U502" s="370"/>
      <c r="V502" s="370"/>
      <c r="W502" s="370"/>
      <c r="X502" s="370"/>
      <c r="Y502" s="370"/>
      <c r="Z502" s="370"/>
      <c r="AA502" s="370"/>
      <c r="AB502" s="370"/>
      <c r="AC502" s="370"/>
      <c r="AD502" s="370"/>
      <c r="AE502" s="370"/>
      <c r="AF502" s="370"/>
      <c r="AG502" s="370"/>
      <c r="AH502" s="370"/>
      <c r="AI502" s="370"/>
      <c r="AJ502" s="370"/>
      <c r="AK502" s="370"/>
      <c r="AL502" s="370"/>
      <c r="AM502" s="370"/>
      <c r="AN502" s="370"/>
      <c r="AO502" s="370"/>
      <c r="AP502" s="370"/>
      <c r="AQ502" s="370"/>
      <c r="AR502" s="370"/>
      <c r="AS502" s="370"/>
      <c r="AT502" s="370"/>
      <c r="AU502" s="370"/>
      <c r="AV502" s="370"/>
      <c r="AW502" s="370"/>
      <c r="AX502" s="370"/>
      <c r="AY502" s="370"/>
      <c r="AZ502" s="370"/>
      <c r="BA502" s="370"/>
      <c r="BB502" s="370"/>
      <c r="BC502" s="370"/>
      <c r="BD502" s="370"/>
      <c r="BE502" s="370"/>
      <c r="BF502" s="370"/>
      <c r="BG502" s="370"/>
      <c r="BH502" s="370"/>
      <c r="BI502" s="370"/>
      <c r="BJ502" s="370"/>
      <c r="BK502" s="370"/>
      <c r="BL502" s="370"/>
      <c r="BM502" s="370"/>
      <c r="BN502" s="370"/>
      <c r="BO502" s="370"/>
      <c r="BP502" s="370"/>
    </row>
    <row r="503" spans="1:68" x14ac:dyDescent="0.2">
      <c r="A503" s="370"/>
      <c r="B503" s="370"/>
      <c r="C503" s="370"/>
      <c r="D503" s="370"/>
      <c r="E503" s="370"/>
      <c r="F503" s="370"/>
      <c r="G503" s="370"/>
      <c r="H503" s="370"/>
      <c r="I503" s="370"/>
      <c r="J503" s="370"/>
      <c r="K503" s="370"/>
      <c r="L503" s="370"/>
      <c r="M503" s="370"/>
      <c r="N503" s="370"/>
      <c r="O503" s="370"/>
      <c r="P503" s="370"/>
      <c r="Q503" s="370"/>
      <c r="R503" s="370"/>
      <c r="S503" s="370"/>
      <c r="T503" s="370"/>
      <c r="U503" s="370"/>
      <c r="V503" s="370"/>
      <c r="W503" s="370"/>
      <c r="X503" s="370"/>
      <c r="Y503" s="370"/>
      <c r="Z503" s="370"/>
      <c r="AA503" s="370"/>
      <c r="AB503" s="370"/>
      <c r="AC503" s="370"/>
      <c r="AD503" s="370"/>
      <c r="AE503" s="370"/>
      <c r="AF503" s="370"/>
      <c r="AG503" s="370"/>
      <c r="AH503" s="370"/>
      <c r="AI503" s="370"/>
      <c r="AJ503" s="370"/>
      <c r="AK503" s="370"/>
      <c r="AL503" s="370"/>
      <c r="AM503" s="370"/>
      <c r="AN503" s="370"/>
      <c r="AO503" s="370"/>
      <c r="AP503" s="370"/>
      <c r="AQ503" s="370"/>
      <c r="AR503" s="370"/>
      <c r="AS503" s="370"/>
      <c r="AT503" s="370"/>
      <c r="AU503" s="370"/>
      <c r="AV503" s="370"/>
      <c r="AW503" s="370"/>
      <c r="AX503" s="370"/>
      <c r="AY503" s="370"/>
      <c r="AZ503" s="370"/>
      <c r="BA503" s="370"/>
      <c r="BB503" s="370"/>
      <c r="BC503" s="370"/>
      <c r="BD503" s="370"/>
      <c r="BE503" s="370"/>
      <c r="BF503" s="370"/>
      <c r="BG503" s="370"/>
      <c r="BH503" s="370"/>
      <c r="BI503" s="370"/>
      <c r="BJ503" s="370"/>
      <c r="BK503" s="370"/>
      <c r="BL503" s="370"/>
      <c r="BM503" s="370"/>
      <c r="BN503" s="370"/>
      <c r="BO503" s="370"/>
      <c r="BP503" s="370"/>
    </row>
    <row r="504" spans="1:68" x14ac:dyDescent="0.2">
      <c r="A504" s="370"/>
      <c r="B504" s="370"/>
      <c r="C504" s="370"/>
      <c r="D504" s="370"/>
      <c r="E504" s="370"/>
      <c r="F504" s="370"/>
      <c r="G504" s="370"/>
      <c r="H504" s="370"/>
      <c r="I504" s="370"/>
      <c r="J504" s="370"/>
      <c r="K504" s="370"/>
      <c r="L504" s="370"/>
      <c r="M504" s="370"/>
      <c r="N504" s="370"/>
      <c r="O504" s="370"/>
      <c r="P504" s="370"/>
      <c r="Q504" s="370"/>
      <c r="R504" s="370"/>
      <c r="S504" s="370"/>
      <c r="T504" s="370"/>
      <c r="U504" s="370"/>
      <c r="V504" s="370"/>
      <c r="W504" s="370"/>
      <c r="X504" s="370"/>
      <c r="Y504" s="370"/>
      <c r="Z504" s="370"/>
      <c r="AA504" s="370"/>
      <c r="AB504" s="370"/>
      <c r="AC504" s="370"/>
      <c r="AD504" s="370"/>
      <c r="AE504" s="370"/>
      <c r="AF504" s="370"/>
      <c r="AG504" s="370"/>
      <c r="AH504" s="370"/>
      <c r="AI504" s="370"/>
      <c r="AJ504" s="370"/>
      <c r="AK504" s="370"/>
      <c r="AL504" s="370"/>
      <c r="AM504" s="370"/>
      <c r="AN504" s="370"/>
      <c r="AO504" s="370"/>
      <c r="AP504" s="370"/>
      <c r="AQ504" s="370"/>
      <c r="AR504" s="370"/>
      <c r="AS504" s="370"/>
      <c r="AT504" s="370"/>
      <c r="AU504" s="370"/>
      <c r="AV504" s="370"/>
      <c r="AW504" s="370"/>
      <c r="AX504" s="370"/>
      <c r="AY504" s="370"/>
      <c r="AZ504" s="370"/>
      <c r="BA504" s="370"/>
      <c r="BB504" s="370"/>
      <c r="BC504" s="370"/>
      <c r="BD504" s="370"/>
      <c r="BE504" s="370"/>
      <c r="BF504" s="370"/>
      <c r="BG504" s="370"/>
      <c r="BH504" s="370"/>
      <c r="BI504" s="370"/>
      <c r="BJ504" s="370"/>
      <c r="BK504" s="370"/>
      <c r="BL504" s="370"/>
      <c r="BM504" s="370"/>
      <c r="BN504" s="370"/>
      <c r="BO504" s="370"/>
      <c r="BP504" s="370"/>
    </row>
    <row r="505" spans="1:68" x14ac:dyDescent="0.2">
      <c r="A505" s="370"/>
      <c r="B505" s="370"/>
      <c r="C505" s="370"/>
      <c r="D505" s="370"/>
      <c r="E505" s="370"/>
      <c r="F505" s="370"/>
      <c r="G505" s="370"/>
      <c r="H505" s="370"/>
      <c r="I505" s="370"/>
      <c r="J505" s="370"/>
      <c r="K505" s="370"/>
      <c r="L505" s="370"/>
      <c r="M505" s="370"/>
      <c r="N505" s="370"/>
      <c r="O505" s="370"/>
      <c r="P505" s="370"/>
      <c r="Q505" s="370"/>
      <c r="R505" s="370"/>
      <c r="S505" s="370"/>
      <c r="T505" s="370"/>
      <c r="U505" s="370"/>
      <c r="V505" s="370"/>
      <c r="W505" s="370"/>
      <c r="X505" s="370"/>
      <c r="Y505" s="370"/>
      <c r="Z505" s="370"/>
      <c r="AA505" s="370"/>
      <c r="AB505" s="370"/>
      <c r="AC505" s="370"/>
      <c r="AD505" s="370"/>
      <c r="AE505" s="370"/>
      <c r="AF505" s="370"/>
      <c r="AG505" s="370"/>
      <c r="AH505" s="370"/>
      <c r="AI505" s="370"/>
      <c r="AJ505" s="370"/>
      <c r="AK505" s="370"/>
      <c r="AL505" s="370"/>
      <c r="AM505" s="370"/>
      <c r="AN505" s="370"/>
      <c r="AO505" s="370"/>
      <c r="AP505" s="370"/>
      <c r="AQ505" s="370"/>
      <c r="AR505" s="370"/>
      <c r="AS505" s="370"/>
      <c r="AT505" s="370"/>
      <c r="AU505" s="370"/>
      <c r="AV505" s="370"/>
      <c r="AW505" s="370"/>
      <c r="AX505" s="370"/>
      <c r="AY505" s="370"/>
      <c r="AZ505" s="370"/>
      <c r="BA505" s="370"/>
      <c r="BB505" s="370"/>
      <c r="BC505" s="370"/>
      <c r="BD505" s="370"/>
      <c r="BE505" s="370"/>
      <c r="BF505" s="370"/>
      <c r="BG505" s="370"/>
      <c r="BH505" s="370"/>
      <c r="BI505" s="370"/>
      <c r="BJ505" s="370"/>
      <c r="BK505" s="370"/>
      <c r="BL505" s="370"/>
      <c r="BM505" s="370"/>
      <c r="BN505" s="370"/>
      <c r="BO505" s="370"/>
      <c r="BP505" s="370"/>
    </row>
    <row r="506" spans="1:68" x14ac:dyDescent="0.2">
      <c r="A506" s="370"/>
      <c r="B506" s="370"/>
      <c r="C506" s="370"/>
      <c r="D506" s="370"/>
      <c r="E506" s="370"/>
      <c r="F506" s="370"/>
      <c r="G506" s="370"/>
      <c r="H506" s="370"/>
      <c r="I506" s="370"/>
      <c r="J506" s="370"/>
      <c r="K506" s="370"/>
      <c r="L506" s="370"/>
      <c r="M506" s="370"/>
      <c r="N506" s="370"/>
      <c r="O506" s="370"/>
      <c r="P506" s="370"/>
      <c r="Q506" s="370"/>
      <c r="R506" s="370"/>
      <c r="S506" s="370"/>
      <c r="T506" s="370"/>
      <c r="U506" s="370"/>
      <c r="V506" s="370"/>
      <c r="W506" s="370"/>
      <c r="X506" s="370"/>
      <c r="Y506" s="370"/>
      <c r="Z506" s="370"/>
      <c r="AA506" s="370"/>
      <c r="AB506" s="370"/>
      <c r="AC506" s="370"/>
      <c r="AD506" s="370"/>
      <c r="AE506" s="370"/>
      <c r="AF506" s="370"/>
      <c r="AG506" s="370"/>
      <c r="AH506" s="370"/>
      <c r="AI506" s="370"/>
      <c r="AJ506" s="370"/>
      <c r="AK506" s="370"/>
      <c r="AL506" s="370"/>
      <c r="AM506" s="370"/>
      <c r="AN506" s="370"/>
      <c r="AO506" s="370"/>
      <c r="AP506" s="370"/>
      <c r="AQ506" s="370"/>
      <c r="AR506" s="370"/>
      <c r="AS506" s="370"/>
      <c r="AT506" s="370"/>
      <c r="AU506" s="370"/>
      <c r="AV506" s="370"/>
      <c r="AW506" s="370"/>
      <c r="AX506" s="370"/>
      <c r="AY506" s="370"/>
      <c r="AZ506" s="370"/>
      <c r="BA506" s="370"/>
      <c r="BB506" s="370"/>
      <c r="BC506" s="370"/>
      <c r="BD506" s="370"/>
      <c r="BE506" s="370"/>
      <c r="BF506" s="370"/>
      <c r="BG506" s="370"/>
      <c r="BH506" s="370"/>
      <c r="BI506" s="370"/>
      <c r="BJ506" s="370"/>
      <c r="BK506" s="370"/>
      <c r="BL506" s="370"/>
      <c r="BM506" s="370"/>
      <c r="BN506" s="370"/>
      <c r="BO506" s="370"/>
      <c r="BP506" s="370"/>
    </row>
    <row r="507" spans="1:68" x14ac:dyDescent="0.2">
      <c r="A507" s="370"/>
      <c r="B507" s="370"/>
      <c r="C507" s="370"/>
      <c r="D507" s="370"/>
      <c r="E507" s="370"/>
      <c r="F507" s="370"/>
      <c r="G507" s="370"/>
      <c r="H507" s="370"/>
      <c r="I507" s="370"/>
      <c r="J507" s="370"/>
      <c r="K507" s="370"/>
      <c r="L507" s="370"/>
      <c r="M507" s="370"/>
      <c r="N507" s="370"/>
      <c r="O507" s="370"/>
      <c r="P507" s="370"/>
      <c r="Q507" s="370"/>
      <c r="R507" s="370"/>
      <c r="S507" s="370"/>
      <c r="T507" s="370"/>
      <c r="U507" s="370"/>
      <c r="V507" s="370"/>
      <c r="W507" s="370"/>
      <c r="X507" s="370"/>
      <c r="Y507" s="370"/>
      <c r="Z507" s="370"/>
      <c r="AA507" s="370"/>
      <c r="AB507" s="370"/>
      <c r="AC507" s="370"/>
      <c r="AD507" s="370"/>
      <c r="AE507" s="370"/>
      <c r="AF507" s="370"/>
      <c r="AG507" s="370"/>
      <c r="AH507" s="370"/>
      <c r="AI507" s="370"/>
      <c r="AJ507" s="370"/>
      <c r="AK507" s="370"/>
      <c r="AL507" s="370"/>
      <c r="AM507" s="370"/>
      <c r="AN507" s="370"/>
      <c r="AO507" s="370"/>
      <c r="AP507" s="370"/>
      <c r="AQ507" s="370"/>
      <c r="AR507" s="370"/>
      <c r="AS507" s="370"/>
      <c r="AT507" s="370"/>
      <c r="AU507" s="370"/>
      <c r="AV507" s="370"/>
      <c r="AW507" s="370"/>
      <c r="AX507" s="370"/>
      <c r="AY507" s="370"/>
      <c r="AZ507" s="370"/>
      <c r="BA507" s="370"/>
      <c r="BB507" s="370"/>
      <c r="BC507" s="370"/>
      <c r="BD507" s="370"/>
      <c r="BE507" s="370"/>
      <c r="BF507" s="370"/>
      <c r="BG507" s="370"/>
      <c r="BH507" s="370"/>
      <c r="BI507" s="370"/>
      <c r="BJ507" s="370"/>
      <c r="BK507" s="370"/>
      <c r="BL507" s="370"/>
      <c r="BM507" s="370"/>
      <c r="BN507" s="370"/>
      <c r="BO507" s="370"/>
      <c r="BP507" s="370"/>
    </row>
    <row r="508" spans="1:68" x14ac:dyDescent="0.2">
      <c r="A508" s="370"/>
      <c r="B508" s="370"/>
      <c r="C508" s="370"/>
      <c r="D508" s="370"/>
      <c r="E508" s="370"/>
      <c r="F508" s="370"/>
      <c r="G508" s="370"/>
      <c r="H508" s="370"/>
      <c r="I508" s="370"/>
      <c r="J508" s="370"/>
      <c r="K508" s="370"/>
      <c r="L508" s="370"/>
      <c r="M508" s="370"/>
      <c r="N508" s="370"/>
      <c r="O508" s="370"/>
      <c r="P508" s="370"/>
      <c r="Q508" s="370"/>
      <c r="R508" s="370"/>
      <c r="S508" s="370"/>
      <c r="T508" s="370"/>
      <c r="U508" s="370"/>
      <c r="V508" s="370"/>
      <c r="W508" s="370"/>
      <c r="X508" s="370"/>
      <c r="Y508" s="370"/>
      <c r="Z508" s="370"/>
      <c r="AA508" s="370"/>
      <c r="AB508" s="370"/>
      <c r="AC508" s="370"/>
      <c r="AD508" s="370"/>
      <c r="AE508" s="370"/>
      <c r="AF508" s="370"/>
      <c r="AG508" s="370"/>
      <c r="AH508" s="370"/>
      <c r="AI508" s="370"/>
      <c r="AJ508" s="370"/>
      <c r="AK508" s="370"/>
      <c r="AL508" s="370"/>
      <c r="AM508" s="370"/>
      <c r="AN508" s="370"/>
      <c r="AO508" s="370"/>
      <c r="AP508" s="370"/>
      <c r="AQ508" s="370"/>
      <c r="AR508" s="370"/>
      <c r="AS508" s="370"/>
      <c r="AT508" s="370"/>
      <c r="AU508" s="370"/>
      <c r="AV508" s="370"/>
      <c r="AW508" s="370"/>
      <c r="AX508" s="370"/>
      <c r="AY508" s="370"/>
      <c r="AZ508" s="370"/>
      <c r="BA508" s="370"/>
      <c r="BB508" s="370"/>
      <c r="BC508" s="370"/>
      <c r="BD508" s="370"/>
      <c r="BE508" s="370"/>
      <c r="BF508" s="370"/>
      <c r="BG508" s="370"/>
      <c r="BH508" s="370"/>
      <c r="BI508" s="370"/>
      <c r="BJ508" s="370"/>
      <c r="BK508" s="370"/>
      <c r="BL508" s="370"/>
      <c r="BM508" s="370"/>
      <c r="BN508" s="370"/>
      <c r="BO508" s="370"/>
      <c r="BP508" s="370"/>
    </row>
    <row r="509" spans="1:68" x14ac:dyDescent="0.2">
      <c r="A509" s="370"/>
      <c r="B509" s="370"/>
      <c r="C509" s="370"/>
      <c r="D509" s="370"/>
      <c r="E509" s="370"/>
      <c r="F509" s="370"/>
      <c r="G509" s="370"/>
      <c r="H509" s="370"/>
      <c r="I509" s="370"/>
      <c r="J509" s="370"/>
      <c r="K509" s="370"/>
      <c r="L509" s="370"/>
      <c r="M509" s="370"/>
      <c r="N509" s="370"/>
      <c r="O509" s="370"/>
      <c r="P509" s="370"/>
      <c r="Q509" s="370"/>
      <c r="R509" s="370"/>
      <c r="S509" s="370"/>
      <c r="T509" s="370"/>
      <c r="U509" s="370"/>
      <c r="V509" s="370"/>
      <c r="W509" s="370"/>
      <c r="X509" s="370"/>
      <c r="Y509" s="370"/>
      <c r="Z509" s="370"/>
      <c r="AA509" s="370"/>
      <c r="AB509" s="370"/>
      <c r="AC509" s="370"/>
      <c r="AD509" s="370"/>
      <c r="AE509" s="370"/>
      <c r="AF509" s="370"/>
      <c r="AG509" s="370"/>
      <c r="AH509" s="370"/>
      <c r="AI509" s="370"/>
      <c r="AJ509" s="370"/>
      <c r="AK509" s="370"/>
      <c r="AL509" s="370"/>
      <c r="AM509" s="370"/>
      <c r="AN509" s="370"/>
      <c r="AO509" s="370"/>
      <c r="AP509" s="370"/>
      <c r="AQ509" s="370"/>
      <c r="AR509" s="370"/>
      <c r="AS509" s="370"/>
      <c r="AT509" s="370"/>
      <c r="AU509" s="370"/>
      <c r="AV509" s="370"/>
      <c r="AW509" s="370"/>
      <c r="AX509" s="370"/>
      <c r="AY509" s="370"/>
      <c r="AZ509" s="370"/>
      <c r="BA509" s="370"/>
      <c r="BB509" s="370"/>
      <c r="BC509" s="370"/>
      <c r="BD509" s="370"/>
      <c r="BE509" s="370"/>
      <c r="BF509" s="370"/>
      <c r="BG509" s="370"/>
      <c r="BH509" s="370"/>
      <c r="BI509" s="370"/>
      <c r="BJ509" s="370"/>
      <c r="BK509" s="370"/>
      <c r="BL509" s="370"/>
      <c r="BM509" s="370"/>
      <c r="BN509" s="370"/>
      <c r="BO509" s="370"/>
      <c r="BP509" s="370"/>
    </row>
    <row r="510" spans="1:68" x14ac:dyDescent="0.2">
      <c r="A510" s="370"/>
      <c r="B510" s="370"/>
      <c r="C510" s="370"/>
      <c r="D510" s="370"/>
      <c r="E510" s="370"/>
      <c r="F510" s="370"/>
      <c r="G510" s="370"/>
      <c r="H510" s="370"/>
      <c r="I510" s="370"/>
      <c r="J510" s="370"/>
      <c r="K510" s="370"/>
      <c r="L510" s="370"/>
      <c r="M510" s="370"/>
      <c r="N510" s="370"/>
      <c r="O510" s="370"/>
      <c r="P510" s="370"/>
      <c r="Q510" s="370"/>
      <c r="R510" s="370"/>
      <c r="S510" s="370"/>
      <c r="T510" s="370"/>
      <c r="U510" s="370"/>
      <c r="V510" s="370"/>
      <c r="W510" s="370"/>
      <c r="X510" s="370"/>
      <c r="Y510" s="370"/>
      <c r="Z510" s="370"/>
      <c r="AA510" s="370"/>
      <c r="AB510" s="370"/>
      <c r="AC510" s="370"/>
      <c r="AD510" s="370"/>
      <c r="AE510" s="370"/>
      <c r="AF510" s="370"/>
      <c r="AG510" s="370"/>
      <c r="AH510" s="370"/>
      <c r="AI510" s="370"/>
      <c r="AJ510" s="370"/>
      <c r="AK510" s="370"/>
      <c r="AL510" s="370"/>
      <c r="AM510" s="370"/>
      <c r="AN510" s="370"/>
      <c r="AO510" s="370"/>
      <c r="AP510" s="370"/>
      <c r="AQ510" s="370"/>
      <c r="AR510" s="370"/>
      <c r="AS510" s="370"/>
      <c r="AT510" s="370"/>
      <c r="AU510" s="370"/>
      <c r="AV510" s="370"/>
      <c r="AW510" s="370"/>
      <c r="AX510" s="370"/>
      <c r="AY510" s="370"/>
      <c r="AZ510" s="370"/>
      <c r="BA510" s="370"/>
      <c r="BB510" s="370"/>
      <c r="BC510" s="370"/>
      <c r="BD510" s="370"/>
      <c r="BE510" s="370"/>
      <c r="BF510" s="370"/>
      <c r="BG510" s="370"/>
      <c r="BH510" s="370"/>
      <c r="BI510" s="370"/>
      <c r="BJ510" s="370"/>
      <c r="BK510" s="370"/>
      <c r="BL510" s="370"/>
      <c r="BM510" s="370"/>
      <c r="BN510" s="370"/>
      <c r="BO510" s="370"/>
      <c r="BP510" s="370"/>
    </row>
    <row r="511" spans="1:68" x14ac:dyDescent="0.2">
      <c r="A511" s="370"/>
      <c r="B511" s="370"/>
      <c r="C511" s="370"/>
      <c r="D511" s="370"/>
      <c r="E511" s="370"/>
      <c r="F511" s="370"/>
      <c r="G511" s="370"/>
      <c r="H511" s="370"/>
      <c r="I511" s="370"/>
      <c r="J511" s="370"/>
      <c r="K511" s="370"/>
      <c r="L511" s="370"/>
      <c r="M511" s="370"/>
      <c r="N511" s="370"/>
      <c r="O511" s="370"/>
      <c r="P511" s="370"/>
      <c r="Q511" s="370"/>
      <c r="R511" s="370"/>
      <c r="S511" s="370"/>
      <c r="T511" s="370"/>
      <c r="U511" s="370"/>
      <c r="V511" s="370"/>
      <c r="W511" s="370"/>
      <c r="X511" s="370"/>
      <c r="Y511" s="370"/>
      <c r="Z511" s="370"/>
      <c r="AA511" s="370"/>
      <c r="AB511" s="370"/>
      <c r="AC511" s="370"/>
      <c r="AD511" s="370"/>
      <c r="AE511" s="370"/>
      <c r="AF511" s="370"/>
      <c r="AG511" s="370"/>
      <c r="AH511" s="370"/>
      <c r="AI511" s="370"/>
      <c r="AJ511" s="370"/>
      <c r="AK511" s="370"/>
      <c r="AL511" s="370"/>
      <c r="AM511" s="370"/>
      <c r="AN511" s="370"/>
      <c r="AO511" s="370"/>
      <c r="AP511" s="370"/>
      <c r="AQ511" s="370"/>
      <c r="AR511" s="370"/>
      <c r="AS511" s="370"/>
      <c r="AT511" s="370"/>
      <c r="AU511" s="370"/>
      <c r="AV511" s="370"/>
      <c r="AW511" s="370"/>
      <c r="AX511" s="370"/>
      <c r="AY511" s="370"/>
      <c r="AZ511" s="370"/>
      <c r="BA511" s="370"/>
      <c r="BB511" s="370"/>
      <c r="BC511" s="370"/>
      <c r="BD511" s="370"/>
      <c r="BE511" s="370"/>
      <c r="BF511" s="370"/>
      <c r="BG511" s="370"/>
      <c r="BH511" s="370"/>
      <c r="BI511" s="370"/>
      <c r="BJ511" s="370"/>
      <c r="BK511" s="370"/>
      <c r="BL511" s="370"/>
      <c r="BM511" s="370"/>
      <c r="BN511" s="370"/>
      <c r="BO511" s="370"/>
      <c r="BP511" s="370"/>
    </row>
    <row r="512" spans="1:68" x14ac:dyDescent="0.2">
      <c r="A512" s="370"/>
      <c r="B512" s="370"/>
      <c r="C512" s="370"/>
      <c r="D512" s="370"/>
      <c r="E512" s="370"/>
      <c r="F512" s="370"/>
      <c r="G512" s="370"/>
      <c r="H512" s="370"/>
      <c r="I512" s="370"/>
      <c r="J512" s="370"/>
      <c r="K512" s="370"/>
      <c r="L512" s="370"/>
      <c r="M512" s="370"/>
      <c r="N512" s="370"/>
      <c r="O512" s="370"/>
      <c r="P512" s="370"/>
      <c r="Q512" s="370"/>
      <c r="R512" s="370"/>
      <c r="S512" s="370"/>
      <c r="T512" s="370"/>
      <c r="U512" s="370"/>
      <c r="V512" s="370"/>
      <c r="W512" s="370"/>
      <c r="X512" s="370"/>
      <c r="Y512" s="370"/>
      <c r="Z512" s="370"/>
      <c r="AA512" s="370"/>
      <c r="AB512" s="370"/>
      <c r="AC512" s="370"/>
      <c r="AD512" s="370"/>
      <c r="AE512" s="370"/>
      <c r="AF512" s="370"/>
      <c r="AG512" s="370"/>
      <c r="AH512" s="370"/>
      <c r="AI512" s="370"/>
      <c r="AJ512" s="370"/>
      <c r="AK512" s="370"/>
      <c r="AL512" s="370"/>
      <c r="AM512" s="370"/>
      <c r="AN512" s="370"/>
      <c r="AO512" s="370"/>
      <c r="AP512" s="370"/>
      <c r="AQ512" s="370"/>
      <c r="AR512" s="370"/>
      <c r="AS512" s="370"/>
      <c r="AT512" s="370"/>
      <c r="AU512" s="370"/>
      <c r="AV512" s="370"/>
      <c r="AW512" s="370"/>
      <c r="AX512" s="370"/>
      <c r="AY512" s="370"/>
      <c r="AZ512" s="370"/>
      <c r="BA512" s="370"/>
      <c r="BB512" s="370"/>
      <c r="BC512" s="370"/>
      <c r="BD512" s="370"/>
      <c r="BE512" s="370"/>
      <c r="BF512" s="370"/>
      <c r="BG512" s="370"/>
      <c r="BH512" s="370"/>
      <c r="BI512" s="370"/>
      <c r="BJ512" s="370"/>
      <c r="BK512" s="370"/>
      <c r="BL512" s="370"/>
      <c r="BM512" s="370"/>
      <c r="BN512" s="370"/>
      <c r="BO512" s="370"/>
      <c r="BP512" s="370"/>
    </row>
    <row r="513" spans="1:68" x14ac:dyDescent="0.2">
      <c r="A513" s="370"/>
      <c r="B513" s="370"/>
      <c r="C513" s="370"/>
      <c r="D513" s="370"/>
      <c r="E513" s="370"/>
      <c r="F513" s="370"/>
      <c r="G513" s="370"/>
      <c r="H513" s="370"/>
      <c r="I513" s="370"/>
      <c r="J513" s="370"/>
      <c r="K513" s="370"/>
      <c r="L513" s="370"/>
      <c r="M513" s="370"/>
      <c r="N513" s="370"/>
      <c r="O513" s="370"/>
      <c r="P513" s="370"/>
      <c r="Q513" s="370"/>
      <c r="R513" s="370"/>
      <c r="S513" s="370"/>
      <c r="T513" s="370"/>
      <c r="U513" s="370"/>
      <c r="V513" s="370"/>
      <c r="W513" s="370"/>
      <c r="X513" s="370"/>
      <c r="Y513" s="370"/>
      <c r="Z513" s="370"/>
      <c r="AA513" s="370"/>
      <c r="AB513" s="370"/>
      <c r="AC513" s="370"/>
      <c r="AD513" s="370"/>
      <c r="AE513" s="370"/>
      <c r="AF513" s="370"/>
      <c r="AG513" s="370"/>
      <c r="AH513" s="370"/>
      <c r="AI513" s="370"/>
      <c r="AJ513" s="370"/>
      <c r="AK513" s="370"/>
      <c r="AL513" s="370"/>
      <c r="AM513" s="370"/>
      <c r="AN513" s="370"/>
      <c r="AO513" s="370"/>
      <c r="AP513" s="370"/>
      <c r="AQ513" s="370"/>
      <c r="AR513" s="370"/>
      <c r="AS513" s="370"/>
      <c r="AT513" s="370"/>
      <c r="AU513" s="370"/>
      <c r="AV513" s="370"/>
      <c r="AW513" s="370"/>
      <c r="AX513" s="370"/>
      <c r="AY513" s="370"/>
      <c r="AZ513" s="370"/>
      <c r="BA513" s="370"/>
      <c r="BB513" s="370"/>
      <c r="BC513" s="370"/>
      <c r="BD513" s="370"/>
      <c r="BE513" s="370"/>
      <c r="BF513" s="370"/>
      <c r="BG513" s="370"/>
      <c r="BH513" s="370"/>
      <c r="BI513" s="370"/>
      <c r="BJ513" s="370"/>
      <c r="BK513" s="370"/>
      <c r="BL513" s="370"/>
      <c r="BM513" s="370"/>
      <c r="BN513" s="370"/>
      <c r="BO513" s="370"/>
      <c r="BP513" s="370"/>
    </row>
    <row r="514" spans="1:68" x14ac:dyDescent="0.2">
      <c r="A514" s="370"/>
      <c r="B514" s="370"/>
      <c r="C514" s="370"/>
      <c r="D514" s="370"/>
      <c r="E514" s="370"/>
      <c r="F514" s="370"/>
      <c r="G514" s="370"/>
      <c r="H514" s="370"/>
      <c r="I514" s="370"/>
      <c r="J514" s="370"/>
      <c r="K514" s="370"/>
      <c r="L514" s="370"/>
      <c r="M514" s="370"/>
      <c r="N514" s="370"/>
      <c r="O514" s="370"/>
      <c r="P514" s="370"/>
      <c r="Q514" s="370"/>
      <c r="R514" s="370"/>
      <c r="S514" s="370"/>
      <c r="T514" s="370"/>
      <c r="U514" s="370"/>
      <c r="V514" s="370"/>
      <c r="W514" s="370"/>
      <c r="X514" s="370"/>
      <c r="Y514" s="370"/>
      <c r="Z514" s="370"/>
      <c r="AA514" s="370"/>
      <c r="AB514" s="370"/>
      <c r="AC514" s="370"/>
      <c r="AD514" s="370"/>
      <c r="AE514" s="370"/>
      <c r="AF514" s="370"/>
      <c r="AG514" s="370"/>
      <c r="AH514" s="370"/>
      <c r="AI514" s="370"/>
      <c r="AJ514" s="370"/>
      <c r="AK514" s="370"/>
      <c r="AL514" s="370"/>
      <c r="AM514" s="370"/>
      <c r="AN514" s="370"/>
      <c r="AO514" s="370"/>
      <c r="AP514" s="370"/>
      <c r="AQ514" s="370"/>
      <c r="AR514" s="370"/>
      <c r="AS514" s="370"/>
      <c r="AT514" s="370"/>
      <c r="AU514" s="370"/>
      <c r="AV514" s="370"/>
      <c r="AW514" s="370"/>
      <c r="AX514" s="370"/>
      <c r="AY514" s="370"/>
      <c r="AZ514" s="370"/>
      <c r="BA514" s="370"/>
      <c r="BB514" s="370"/>
      <c r="BC514" s="370"/>
      <c r="BD514" s="370"/>
      <c r="BE514" s="370"/>
      <c r="BF514" s="370"/>
      <c r="BG514" s="370"/>
      <c r="BH514" s="370"/>
      <c r="BI514" s="370"/>
      <c r="BJ514" s="370"/>
      <c r="BK514" s="370"/>
      <c r="BL514" s="370"/>
      <c r="BM514" s="370"/>
      <c r="BN514" s="370"/>
      <c r="BO514" s="370"/>
      <c r="BP514" s="370"/>
    </row>
    <row r="515" spans="1:68" x14ac:dyDescent="0.2">
      <c r="A515" s="370"/>
      <c r="B515" s="370"/>
      <c r="C515" s="370"/>
      <c r="D515" s="370"/>
      <c r="E515" s="370"/>
      <c r="F515" s="370"/>
      <c r="G515" s="370"/>
      <c r="H515" s="370"/>
      <c r="I515" s="370"/>
      <c r="J515" s="370"/>
      <c r="K515" s="370"/>
      <c r="L515" s="370"/>
      <c r="M515" s="370"/>
      <c r="N515" s="370"/>
      <c r="O515" s="370"/>
      <c r="P515" s="370"/>
      <c r="Q515" s="370"/>
      <c r="R515" s="370"/>
      <c r="S515" s="370"/>
      <c r="T515" s="370"/>
      <c r="U515" s="370"/>
      <c r="V515" s="370"/>
      <c r="W515" s="370"/>
      <c r="X515" s="370"/>
      <c r="Y515" s="370"/>
      <c r="Z515" s="370"/>
      <c r="AA515" s="370"/>
      <c r="AB515" s="370"/>
      <c r="AC515" s="370"/>
      <c r="AD515" s="370"/>
      <c r="AE515" s="370"/>
      <c r="AF515" s="370"/>
      <c r="AG515" s="370"/>
      <c r="AH515" s="370"/>
      <c r="AI515" s="370"/>
      <c r="AJ515" s="370"/>
      <c r="AK515" s="370"/>
      <c r="AL515" s="370"/>
      <c r="AM515" s="370"/>
      <c r="AN515" s="370"/>
      <c r="AO515" s="370"/>
      <c r="AP515" s="370"/>
      <c r="AQ515" s="370"/>
      <c r="AR515" s="370"/>
      <c r="AS515" s="370"/>
      <c r="AT515" s="370"/>
      <c r="AU515" s="370"/>
      <c r="AV515" s="370"/>
      <c r="AW515" s="370"/>
      <c r="AX515" s="370"/>
      <c r="AY515" s="370"/>
      <c r="AZ515" s="370"/>
      <c r="BA515" s="370"/>
      <c r="BB515" s="370"/>
      <c r="BC515" s="370"/>
      <c r="BD515" s="370"/>
      <c r="BE515" s="370"/>
      <c r="BF515" s="370"/>
      <c r="BG515" s="370"/>
      <c r="BH515" s="370"/>
      <c r="BI515" s="370"/>
      <c r="BJ515" s="370"/>
      <c r="BK515" s="370"/>
      <c r="BL515" s="370"/>
      <c r="BM515" s="370"/>
      <c r="BN515" s="370"/>
      <c r="BO515" s="370"/>
      <c r="BP515" s="370"/>
    </row>
    <row r="516" spans="1:68" x14ac:dyDescent="0.2">
      <c r="A516" s="370"/>
      <c r="B516" s="370"/>
      <c r="C516" s="370"/>
      <c r="D516" s="370"/>
      <c r="E516" s="370"/>
      <c r="F516" s="370"/>
      <c r="G516" s="370"/>
      <c r="H516" s="370"/>
      <c r="I516" s="370"/>
      <c r="J516" s="370"/>
      <c r="K516" s="370"/>
      <c r="L516" s="370"/>
      <c r="M516" s="370"/>
      <c r="N516" s="370"/>
      <c r="O516" s="370"/>
      <c r="P516" s="370"/>
      <c r="Q516" s="370"/>
      <c r="R516" s="370"/>
      <c r="S516" s="370"/>
      <c r="T516" s="370"/>
      <c r="U516" s="370"/>
      <c r="V516" s="370"/>
      <c r="W516" s="370"/>
      <c r="X516" s="370"/>
      <c r="Y516" s="370"/>
      <c r="Z516" s="370"/>
      <c r="AA516" s="370"/>
      <c r="AB516" s="370"/>
      <c r="AC516" s="370"/>
      <c r="AD516" s="370"/>
      <c r="AE516" s="370"/>
      <c r="AF516" s="370"/>
      <c r="AG516" s="370"/>
      <c r="AH516" s="370"/>
      <c r="AI516" s="370"/>
      <c r="AJ516" s="370"/>
      <c r="AK516" s="370"/>
      <c r="AL516" s="370"/>
      <c r="AM516" s="370"/>
      <c r="AN516" s="370"/>
      <c r="AO516" s="370"/>
      <c r="AP516" s="370"/>
      <c r="AQ516" s="370"/>
      <c r="AR516" s="370"/>
      <c r="AS516" s="370"/>
      <c r="AT516" s="370"/>
      <c r="AU516" s="370"/>
      <c r="AV516" s="370"/>
      <c r="AW516" s="370"/>
      <c r="AX516" s="370"/>
      <c r="AY516" s="370"/>
      <c r="AZ516" s="370"/>
      <c r="BA516" s="370"/>
      <c r="BB516" s="370"/>
      <c r="BC516" s="370"/>
      <c r="BD516" s="370"/>
      <c r="BE516" s="370"/>
      <c r="BF516" s="370"/>
      <c r="BG516" s="370"/>
      <c r="BH516" s="370"/>
      <c r="BI516" s="370"/>
      <c r="BJ516" s="370"/>
      <c r="BK516" s="370"/>
      <c r="BL516" s="370"/>
      <c r="BM516" s="370"/>
      <c r="BN516" s="370"/>
      <c r="BO516" s="370"/>
      <c r="BP516" s="370"/>
    </row>
    <row r="517" spans="1:68" x14ac:dyDescent="0.2">
      <c r="A517" s="370"/>
      <c r="B517" s="370"/>
      <c r="C517" s="370"/>
      <c r="D517" s="370"/>
      <c r="E517" s="370"/>
      <c r="F517" s="370"/>
      <c r="G517" s="370"/>
      <c r="H517" s="370"/>
      <c r="I517" s="370"/>
      <c r="J517" s="370"/>
      <c r="K517" s="370"/>
      <c r="L517" s="370"/>
      <c r="M517" s="370"/>
      <c r="N517" s="370"/>
      <c r="O517" s="370"/>
      <c r="P517" s="370"/>
      <c r="Q517" s="370"/>
      <c r="R517" s="370"/>
      <c r="S517" s="370"/>
      <c r="T517" s="370"/>
      <c r="U517" s="370"/>
      <c r="V517" s="370"/>
      <c r="W517" s="370"/>
      <c r="X517" s="370"/>
      <c r="Y517" s="370"/>
      <c r="Z517" s="370"/>
      <c r="AA517" s="370"/>
      <c r="AB517" s="370"/>
      <c r="AC517" s="370"/>
      <c r="AD517" s="370"/>
      <c r="AE517" s="370"/>
      <c r="AF517" s="370"/>
      <c r="AG517" s="370"/>
      <c r="AH517" s="370"/>
      <c r="AI517" s="370"/>
      <c r="AJ517" s="370"/>
      <c r="AK517" s="370"/>
      <c r="AL517" s="370"/>
      <c r="AM517" s="370"/>
      <c r="AN517" s="370"/>
      <c r="AO517" s="370"/>
      <c r="AP517" s="370"/>
      <c r="AQ517" s="370"/>
      <c r="AR517" s="370"/>
      <c r="AS517" s="370"/>
      <c r="AT517" s="370"/>
      <c r="AU517" s="370"/>
      <c r="AV517" s="370"/>
      <c r="AW517" s="370"/>
      <c r="AX517" s="370"/>
      <c r="AY517" s="370"/>
      <c r="AZ517" s="370"/>
      <c r="BA517" s="370"/>
      <c r="BB517" s="370"/>
      <c r="BC517" s="370"/>
      <c r="BD517" s="370"/>
      <c r="BE517" s="370"/>
      <c r="BF517" s="370"/>
      <c r="BG517" s="370"/>
      <c r="BH517" s="370"/>
      <c r="BI517" s="370"/>
      <c r="BJ517" s="370"/>
      <c r="BK517" s="370"/>
      <c r="BL517" s="370"/>
      <c r="BM517" s="370"/>
      <c r="BN517" s="370"/>
      <c r="BO517" s="370"/>
      <c r="BP517" s="370"/>
    </row>
    <row r="518" spans="1:68" x14ac:dyDescent="0.2">
      <c r="A518" s="370"/>
      <c r="B518" s="370"/>
      <c r="C518" s="370"/>
      <c r="D518" s="370"/>
      <c r="E518" s="370"/>
      <c r="F518" s="370"/>
      <c r="G518" s="370"/>
      <c r="H518" s="370"/>
      <c r="I518" s="370"/>
      <c r="J518" s="370"/>
      <c r="K518" s="370"/>
      <c r="L518" s="370"/>
      <c r="M518" s="370"/>
      <c r="N518" s="370"/>
      <c r="O518" s="370"/>
      <c r="P518" s="370"/>
      <c r="Q518" s="370"/>
      <c r="R518" s="370"/>
      <c r="S518" s="370"/>
      <c r="T518" s="370"/>
      <c r="U518" s="370"/>
      <c r="V518" s="370"/>
      <c r="W518" s="370"/>
      <c r="X518" s="370"/>
      <c r="Y518" s="370"/>
      <c r="Z518" s="370"/>
      <c r="AA518" s="370"/>
      <c r="AB518" s="370"/>
      <c r="AC518" s="370"/>
      <c r="AD518" s="370"/>
      <c r="AE518" s="370"/>
      <c r="AF518" s="370"/>
      <c r="AG518" s="370"/>
      <c r="AH518" s="370"/>
      <c r="AI518" s="370"/>
      <c r="AJ518" s="370"/>
      <c r="AK518" s="370"/>
      <c r="AL518" s="370"/>
      <c r="AM518" s="370"/>
      <c r="AN518" s="370"/>
      <c r="AO518" s="370"/>
      <c r="AP518" s="370"/>
      <c r="AQ518" s="370"/>
      <c r="AR518" s="370"/>
      <c r="AS518" s="370"/>
      <c r="AT518" s="370"/>
      <c r="AU518" s="370"/>
      <c r="AV518" s="370"/>
      <c r="AW518" s="370"/>
      <c r="AX518" s="370"/>
      <c r="AY518" s="370"/>
      <c r="AZ518" s="370"/>
      <c r="BA518" s="370"/>
      <c r="BB518" s="370"/>
      <c r="BC518" s="370"/>
      <c r="BD518" s="370"/>
      <c r="BE518" s="370"/>
      <c r="BF518" s="370"/>
      <c r="BG518" s="370"/>
      <c r="BH518" s="370"/>
      <c r="BI518" s="370"/>
      <c r="BJ518" s="370"/>
      <c r="BK518" s="370"/>
      <c r="BL518" s="370"/>
      <c r="BM518" s="370"/>
      <c r="BN518" s="370"/>
      <c r="BO518" s="370"/>
      <c r="BP518" s="370"/>
    </row>
    <row r="519" spans="1:68" x14ac:dyDescent="0.2">
      <c r="A519" s="370"/>
      <c r="B519" s="370"/>
      <c r="C519" s="370"/>
      <c r="D519" s="370"/>
      <c r="E519" s="370"/>
      <c r="F519" s="370"/>
      <c r="G519" s="370"/>
      <c r="H519" s="370"/>
      <c r="I519" s="370"/>
      <c r="J519" s="370"/>
      <c r="K519" s="370"/>
      <c r="L519" s="370"/>
      <c r="M519" s="370"/>
      <c r="N519" s="370"/>
      <c r="O519" s="370"/>
      <c r="P519" s="370"/>
      <c r="Q519" s="370"/>
      <c r="R519" s="370"/>
      <c r="S519" s="370"/>
      <c r="T519" s="370"/>
      <c r="U519" s="370"/>
      <c r="V519" s="370"/>
      <c r="W519" s="370"/>
      <c r="X519" s="370"/>
      <c r="Y519" s="370"/>
      <c r="Z519" s="370"/>
      <c r="AA519" s="370"/>
      <c r="AB519" s="370"/>
      <c r="AC519" s="370"/>
      <c r="AD519" s="370"/>
      <c r="AE519" s="370"/>
      <c r="AF519" s="370"/>
      <c r="AG519" s="370"/>
      <c r="AH519" s="370"/>
      <c r="AI519" s="370"/>
      <c r="AJ519" s="370"/>
      <c r="AK519" s="370"/>
      <c r="AL519" s="370"/>
      <c r="AM519" s="370"/>
      <c r="AN519" s="370"/>
      <c r="AO519" s="370"/>
      <c r="AP519" s="370"/>
      <c r="AQ519" s="370"/>
      <c r="AR519" s="370"/>
      <c r="AS519" s="370"/>
      <c r="AT519" s="370"/>
      <c r="AU519" s="370"/>
      <c r="AV519" s="370"/>
      <c r="AW519" s="370"/>
      <c r="AX519" s="370"/>
      <c r="AY519" s="370"/>
      <c r="AZ519" s="370"/>
      <c r="BA519" s="370"/>
      <c r="BB519" s="370"/>
      <c r="BC519" s="370"/>
      <c r="BD519" s="370"/>
      <c r="BE519" s="370"/>
      <c r="BF519" s="370"/>
      <c r="BG519" s="370"/>
      <c r="BH519" s="370"/>
      <c r="BI519" s="370"/>
      <c r="BJ519" s="370"/>
      <c r="BK519" s="370"/>
      <c r="BL519" s="370"/>
      <c r="BM519" s="370"/>
      <c r="BN519" s="370"/>
      <c r="BO519" s="370"/>
      <c r="BP519" s="370"/>
    </row>
    <row r="520" spans="1:68" x14ac:dyDescent="0.2">
      <c r="A520" s="370"/>
      <c r="B520" s="370"/>
      <c r="C520" s="370"/>
      <c r="D520" s="370"/>
      <c r="E520" s="370"/>
      <c r="F520" s="370"/>
      <c r="G520" s="370"/>
      <c r="H520" s="370"/>
      <c r="I520" s="370"/>
      <c r="J520" s="370"/>
      <c r="K520" s="370"/>
      <c r="L520" s="370"/>
      <c r="M520" s="370"/>
      <c r="N520" s="370"/>
      <c r="O520" s="370"/>
      <c r="P520" s="370"/>
      <c r="Q520" s="370"/>
      <c r="R520" s="370"/>
      <c r="S520" s="370"/>
      <c r="T520" s="370"/>
      <c r="U520" s="370"/>
      <c r="V520" s="370"/>
      <c r="W520" s="370"/>
      <c r="X520" s="370"/>
      <c r="Y520" s="370"/>
      <c r="Z520" s="370"/>
      <c r="AA520" s="370"/>
      <c r="AB520" s="370"/>
      <c r="AC520" s="370"/>
      <c r="AD520" s="370"/>
      <c r="AE520" s="370"/>
      <c r="AF520" s="370"/>
      <c r="AG520" s="370"/>
      <c r="AH520" s="370"/>
      <c r="AI520" s="370"/>
      <c r="AJ520" s="370"/>
      <c r="AK520" s="370"/>
      <c r="AL520" s="370"/>
      <c r="AM520" s="370"/>
      <c r="AN520" s="370"/>
      <c r="AO520" s="370"/>
      <c r="AP520" s="370"/>
      <c r="AQ520" s="370"/>
      <c r="AR520" s="370"/>
      <c r="AS520" s="370"/>
      <c r="AT520" s="370"/>
      <c r="AU520" s="370"/>
      <c r="AV520" s="370"/>
      <c r="AW520" s="370"/>
      <c r="AX520" s="370"/>
      <c r="AY520" s="370"/>
      <c r="AZ520" s="370"/>
      <c r="BA520" s="370"/>
      <c r="BB520" s="370"/>
      <c r="BC520" s="370"/>
      <c r="BD520" s="370"/>
      <c r="BE520" s="370"/>
      <c r="BF520" s="370"/>
      <c r="BG520" s="370"/>
      <c r="BH520" s="370"/>
      <c r="BI520" s="370"/>
      <c r="BJ520" s="370"/>
      <c r="BK520" s="370"/>
      <c r="BL520" s="370"/>
      <c r="BM520" s="370"/>
      <c r="BN520" s="370"/>
      <c r="BO520" s="370"/>
      <c r="BP520" s="370"/>
    </row>
  </sheetData>
  <sheetProtection password="CAEF" sheet="1" objects="1" scenarios="1"/>
  <mergeCells count="61">
    <mergeCell ref="A210:E210"/>
    <mergeCell ref="E70:E71"/>
    <mergeCell ref="E74:E75"/>
    <mergeCell ref="E76:E77"/>
    <mergeCell ref="E78:E79"/>
    <mergeCell ref="E80:E81"/>
    <mergeCell ref="E84:E85"/>
    <mergeCell ref="A108:E108"/>
    <mergeCell ref="A126:E126"/>
    <mergeCell ref="E159:E160"/>
    <mergeCell ref="A168:E168"/>
    <mergeCell ref="A207:E207"/>
    <mergeCell ref="E66:E67"/>
    <mergeCell ref="E31:E32"/>
    <mergeCell ref="E34:E35"/>
    <mergeCell ref="E36:E37"/>
    <mergeCell ref="E39:E40"/>
    <mergeCell ref="E43:E44"/>
    <mergeCell ref="E46:E47"/>
    <mergeCell ref="E50:E51"/>
    <mergeCell ref="E52:E53"/>
    <mergeCell ref="E55:E56"/>
    <mergeCell ref="E58:E59"/>
    <mergeCell ref="E60:E61"/>
    <mergeCell ref="E28:E29"/>
    <mergeCell ref="E4:E5"/>
    <mergeCell ref="E6:E7"/>
    <mergeCell ref="E9:E10"/>
    <mergeCell ref="E11:E12"/>
    <mergeCell ref="E13:E14"/>
    <mergeCell ref="E16:E17"/>
    <mergeCell ref="E22:E23"/>
    <mergeCell ref="E24:E25"/>
    <mergeCell ref="E26:E27"/>
    <mergeCell ref="F4:F5"/>
    <mergeCell ref="F6:F7"/>
    <mergeCell ref="F9:F10"/>
    <mergeCell ref="F11:F12"/>
    <mergeCell ref="F13:F14"/>
    <mergeCell ref="F34:F35"/>
    <mergeCell ref="F36:F38"/>
    <mergeCell ref="F39:F42"/>
    <mergeCell ref="F16:F17"/>
    <mergeCell ref="F26:F27"/>
    <mergeCell ref="F24:F25"/>
    <mergeCell ref="F22:F23"/>
    <mergeCell ref="F31:F32"/>
    <mergeCell ref="F28:F29"/>
    <mergeCell ref="F43:F44"/>
    <mergeCell ref="F46:F47"/>
    <mergeCell ref="F50:F51"/>
    <mergeCell ref="F52:F53"/>
    <mergeCell ref="F55:F56"/>
    <mergeCell ref="F78:F79"/>
    <mergeCell ref="F80:F81"/>
    <mergeCell ref="F84:F85"/>
    <mergeCell ref="F58:F59"/>
    <mergeCell ref="F60:F61"/>
    <mergeCell ref="F66:F67"/>
    <mergeCell ref="F70:F71"/>
    <mergeCell ref="F74:F75"/>
  </mergeCells>
  <hyperlinks>
    <hyperlink ref="F1" location="Anleitung!A1" display="◄ ZURÜCK zur Startseite / Bedienungsanleitung"/>
  </hyperlinks>
  <pageMargins left="0.7" right="0.7" top="0.78740157499999996" bottom="0.78740157499999996" header="0.3" footer="0.3"/>
  <pageSetup paperSize="9" scale="44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77"/>
  <sheetViews>
    <sheetView zoomScale="84" zoomScaleNormal="84" workbookViewId="0">
      <selection activeCell="I2" sqref="I2:M3"/>
    </sheetView>
  </sheetViews>
  <sheetFormatPr baseColWidth="10" defaultColWidth="10.125" defaultRowHeight="12.75" x14ac:dyDescent="0.2"/>
  <cols>
    <col min="1" max="1" width="23.875" style="112" customWidth="1"/>
    <col min="2" max="2" width="13.375" style="159" customWidth="1"/>
    <col min="3" max="3" width="10.75" style="112" customWidth="1"/>
    <col min="4" max="4" width="10.375" style="112" customWidth="1"/>
    <col min="5" max="5" width="10.5" style="112" customWidth="1"/>
    <col min="6" max="6" width="18.875" style="155" customWidth="1"/>
    <col min="7" max="7" width="71.125" style="155" customWidth="1"/>
    <col min="8" max="8" width="9.25" style="112" customWidth="1"/>
    <col min="9" max="10" width="10.125" style="112"/>
    <col min="11" max="11" width="6" style="112" customWidth="1"/>
    <col min="12" max="12" width="10.125" style="112"/>
    <col min="13" max="13" width="1.75" style="112" customWidth="1"/>
    <col min="14" max="16384" width="10.125" style="112"/>
  </cols>
  <sheetData>
    <row r="1" spans="1:13" s="94" customFormat="1" ht="28.5" thickBot="1" x14ac:dyDescent="0.45">
      <c r="A1" s="543" t="s">
        <v>153</v>
      </c>
      <c r="B1" s="543"/>
      <c r="C1" s="543"/>
      <c r="D1" s="543"/>
      <c r="E1" s="543"/>
      <c r="F1" s="543"/>
      <c r="G1" s="543"/>
      <c r="H1" s="93"/>
    </row>
    <row r="2" spans="1:13" s="99" customFormat="1" ht="47.25" x14ac:dyDescent="0.2">
      <c r="A2" s="95" t="s">
        <v>154</v>
      </c>
      <c r="B2" s="96" t="s">
        <v>155</v>
      </c>
      <c r="C2" s="42" t="s">
        <v>156</v>
      </c>
      <c r="D2" s="42" t="s">
        <v>157</v>
      </c>
      <c r="E2" s="42" t="s">
        <v>158</v>
      </c>
      <c r="F2" s="97" t="s">
        <v>159</v>
      </c>
      <c r="G2" s="97" t="s">
        <v>72</v>
      </c>
      <c r="H2" s="233" t="s">
        <v>160</v>
      </c>
      <c r="I2" s="536" t="s">
        <v>357</v>
      </c>
      <c r="J2" s="537"/>
      <c r="K2" s="537"/>
      <c r="L2" s="537"/>
      <c r="M2" s="538"/>
    </row>
    <row r="3" spans="1:13" s="106" customFormat="1" ht="17.25" customHeight="1" thickBot="1" x14ac:dyDescent="0.25">
      <c r="A3" s="100" t="s">
        <v>161</v>
      </c>
      <c r="B3" s="101"/>
      <c r="C3" s="102"/>
      <c r="D3" s="102"/>
      <c r="E3" s="103"/>
      <c r="F3" s="104"/>
      <c r="G3" s="105"/>
      <c r="H3" s="254"/>
      <c r="I3" s="539"/>
      <c r="J3" s="540"/>
      <c r="K3" s="540"/>
      <c r="L3" s="540"/>
      <c r="M3" s="541"/>
    </row>
    <row r="4" spans="1:13" ht="17.25" customHeight="1" x14ac:dyDescent="0.2">
      <c r="A4" s="107" t="s">
        <v>162</v>
      </c>
      <c r="B4" s="107" t="s">
        <v>163</v>
      </c>
      <c r="C4" s="108" t="s">
        <v>164</v>
      </c>
      <c r="D4" s="108" t="s">
        <v>165</v>
      </c>
      <c r="E4" s="109" t="s">
        <v>166</v>
      </c>
      <c r="F4" s="53" t="s">
        <v>167</v>
      </c>
      <c r="G4" s="110" t="s">
        <v>168</v>
      </c>
      <c r="H4" s="111" t="s">
        <v>165</v>
      </c>
    </row>
    <row r="5" spans="1:13" ht="17.25" customHeight="1" x14ac:dyDescent="0.2">
      <c r="A5" s="107" t="s">
        <v>43</v>
      </c>
      <c r="B5" s="107" t="s">
        <v>169</v>
      </c>
      <c r="C5" s="108" t="s">
        <v>170</v>
      </c>
      <c r="D5" s="108" t="s">
        <v>165</v>
      </c>
      <c r="E5" s="113" t="s">
        <v>166</v>
      </c>
      <c r="F5" s="53" t="s">
        <v>171</v>
      </c>
      <c r="G5" s="110" t="s">
        <v>172</v>
      </c>
      <c r="H5" s="111" t="s">
        <v>165</v>
      </c>
    </row>
    <row r="6" spans="1:13" s="106" customFormat="1" ht="17.25" customHeight="1" x14ac:dyDescent="0.25">
      <c r="A6" s="114" t="s">
        <v>173</v>
      </c>
      <c r="B6" s="115"/>
      <c r="C6" s="116"/>
      <c r="D6" s="116"/>
      <c r="E6" s="117"/>
      <c r="F6" s="118"/>
      <c r="G6" s="119" t="s">
        <v>174</v>
      </c>
      <c r="H6" s="120"/>
    </row>
    <row r="7" spans="1:13" ht="17.25" customHeight="1" x14ac:dyDescent="0.2">
      <c r="A7" s="107" t="s">
        <v>175</v>
      </c>
      <c r="B7" s="107" t="s">
        <v>163</v>
      </c>
      <c r="C7" s="108" t="s">
        <v>170</v>
      </c>
      <c r="D7" s="108" t="s">
        <v>176</v>
      </c>
      <c r="E7" s="109" t="s">
        <v>177</v>
      </c>
      <c r="F7" s="542" t="s">
        <v>178</v>
      </c>
      <c r="G7" s="110" t="s">
        <v>179</v>
      </c>
      <c r="H7" s="111" t="s">
        <v>165</v>
      </c>
    </row>
    <row r="8" spans="1:13" ht="17.25" customHeight="1" x14ac:dyDescent="0.2">
      <c r="A8" s="107" t="s">
        <v>41</v>
      </c>
      <c r="B8" s="107" t="s">
        <v>180</v>
      </c>
      <c r="C8" s="108" t="s">
        <v>181</v>
      </c>
      <c r="D8" s="108" t="s">
        <v>182</v>
      </c>
      <c r="E8" s="109" t="s">
        <v>183</v>
      </c>
      <c r="F8" s="542"/>
      <c r="G8" s="110" t="s">
        <v>184</v>
      </c>
      <c r="H8" s="111" t="s">
        <v>165</v>
      </c>
    </row>
    <row r="9" spans="1:13" ht="17.25" customHeight="1" x14ac:dyDescent="0.2">
      <c r="A9" s="107" t="s">
        <v>32</v>
      </c>
      <c r="B9" s="107" t="s">
        <v>185</v>
      </c>
      <c r="C9" s="108" t="s">
        <v>181</v>
      </c>
      <c r="D9" s="108" t="s">
        <v>176</v>
      </c>
      <c r="E9" s="109" t="s">
        <v>138</v>
      </c>
      <c r="F9" s="53" t="s">
        <v>167</v>
      </c>
      <c r="G9" s="110" t="s">
        <v>186</v>
      </c>
      <c r="H9" s="111" t="s">
        <v>165</v>
      </c>
    </row>
    <row r="10" spans="1:13" ht="17.25" customHeight="1" x14ac:dyDescent="0.2">
      <c r="A10" s="107" t="s">
        <v>22</v>
      </c>
      <c r="B10" s="107" t="s">
        <v>185</v>
      </c>
      <c r="C10" s="108" t="s">
        <v>181</v>
      </c>
      <c r="D10" s="108" t="s">
        <v>176</v>
      </c>
      <c r="E10" s="109" t="s">
        <v>54</v>
      </c>
      <c r="F10" s="53" t="s">
        <v>167</v>
      </c>
      <c r="G10" s="110" t="s">
        <v>187</v>
      </c>
      <c r="H10" s="111" t="s">
        <v>165</v>
      </c>
    </row>
    <row r="11" spans="1:13" ht="17.25" customHeight="1" x14ac:dyDescent="0.2">
      <c r="A11" s="107" t="s">
        <v>17</v>
      </c>
      <c r="B11" s="107" t="s">
        <v>163</v>
      </c>
      <c r="C11" s="108" t="s">
        <v>181</v>
      </c>
      <c r="D11" s="108" t="s">
        <v>182</v>
      </c>
      <c r="E11" s="109" t="s">
        <v>188</v>
      </c>
      <c r="F11" s="53" t="s">
        <v>189</v>
      </c>
      <c r="G11" s="110" t="s">
        <v>190</v>
      </c>
      <c r="H11" s="111" t="s">
        <v>165</v>
      </c>
    </row>
    <row r="12" spans="1:13" ht="17.25" customHeight="1" x14ac:dyDescent="0.2">
      <c r="A12" s="107" t="s">
        <v>85</v>
      </c>
      <c r="B12" s="107" t="s">
        <v>185</v>
      </c>
      <c r="C12" s="108" t="s">
        <v>181</v>
      </c>
      <c r="D12" s="108" t="s">
        <v>191</v>
      </c>
      <c r="E12" s="109" t="s">
        <v>192</v>
      </c>
      <c r="F12" s="542" t="s">
        <v>193</v>
      </c>
      <c r="G12" s="110" t="s">
        <v>194</v>
      </c>
      <c r="H12" s="111" t="s">
        <v>176</v>
      </c>
    </row>
    <row r="13" spans="1:13" ht="17.25" customHeight="1" x14ac:dyDescent="0.2">
      <c r="A13" s="107" t="s">
        <v>195</v>
      </c>
      <c r="B13" s="107" t="s">
        <v>185</v>
      </c>
      <c r="C13" s="108" t="s">
        <v>181</v>
      </c>
      <c r="D13" s="108" t="s">
        <v>191</v>
      </c>
      <c r="E13" s="109" t="s">
        <v>138</v>
      </c>
      <c r="F13" s="542"/>
      <c r="G13" s="110" t="s">
        <v>196</v>
      </c>
      <c r="H13" s="111" t="s">
        <v>176</v>
      </c>
    </row>
    <row r="14" spans="1:13" ht="17.25" customHeight="1" x14ac:dyDescent="0.2">
      <c r="A14" s="107" t="s">
        <v>35</v>
      </c>
      <c r="B14" s="107" t="s">
        <v>185</v>
      </c>
      <c r="C14" s="108" t="s">
        <v>181</v>
      </c>
      <c r="D14" s="108" t="s">
        <v>182</v>
      </c>
      <c r="E14" s="109" t="s">
        <v>197</v>
      </c>
      <c r="F14" s="542" t="s">
        <v>189</v>
      </c>
      <c r="G14" s="110" t="s">
        <v>198</v>
      </c>
      <c r="H14" s="111" t="s">
        <v>165</v>
      </c>
    </row>
    <row r="15" spans="1:13" ht="17.25" customHeight="1" x14ac:dyDescent="0.2">
      <c r="A15" s="121" t="s">
        <v>199</v>
      </c>
      <c r="B15" s="121" t="s">
        <v>200</v>
      </c>
      <c r="C15" s="122" t="s">
        <v>181</v>
      </c>
      <c r="D15" s="122" t="s">
        <v>191</v>
      </c>
      <c r="E15" s="123" t="s">
        <v>188</v>
      </c>
      <c r="F15" s="544"/>
      <c r="G15" s="124" t="s">
        <v>201</v>
      </c>
      <c r="H15" s="125" t="s">
        <v>202</v>
      </c>
    </row>
    <row r="16" spans="1:13" s="106" customFormat="1" ht="17.25" customHeight="1" x14ac:dyDescent="0.25">
      <c r="A16" s="114" t="s">
        <v>203</v>
      </c>
      <c r="B16" s="126"/>
      <c r="C16" s="127"/>
      <c r="D16" s="127"/>
      <c r="E16" s="128"/>
      <c r="F16" s="75"/>
      <c r="G16" s="129"/>
      <c r="H16" s="130"/>
    </row>
    <row r="17" spans="1:8" ht="17.25" customHeight="1" x14ac:dyDescent="0.2">
      <c r="A17" s="131" t="s">
        <v>204</v>
      </c>
      <c r="B17" s="131" t="s">
        <v>205</v>
      </c>
      <c r="C17" s="132" t="s">
        <v>182</v>
      </c>
      <c r="D17" s="132" t="s">
        <v>176</v>
      </c>
      <c r="E17" s="133" t="s">
        <v>60</v>
      </c>
      <c r="F17" s="545" t="s">
        <v>193</v>
      </c>
      <c r="G17" s="134" t="s">
        <v>206</v>
      </c>
      <c r="H17" s="135" t="s">
        <v>176</v>
      </c>
    </row>
    <row r="18" spans="1:8" ht="17.25" customHeight="1" x14ac:dyDescent="0.2">
      <c r="A18" s="107" t="s">
        <v>207</v>
      </c>
      <c r="B18" s="107" t="s">
        <v>205</v>
      </c>
      <c r="C18" s="108" t="s">
        <v>170</v>
      </c>
      <c r="D18" s="108" t="s">
        <v>165</v>
      </c>
      <c r="E18" s="109" t="s">
        <v>60</v>
      </c>
      <c r="F18" s="546"/>
      <c r="G18" s="110" t="s">
        <v>208</v>
      </c>
      <c r="H18" s="111" t="s">
        <v>165</v>
      </c>
    </row>
    <row r="19" spans="1:8" ht="17.25" customHeight="1" x14ac:dyDescent="0.2">
      <c r="A19" s="107" t="s">
        <v>209</v>
      </c>
      <c r="B19" s="107" t="s">
        <v>180</v>
      </c>
      <c r="C19" s="108" t="s">
        <v>182</v>
      </c>
      <c r="D19" s="108" t="s">
        <v>182</v>
      </c>
      <c r="E19" s="109" t="s">
        <v>210</v>
      </c>
      <c r="F19" s="546"/>
      <c r="G19" s="110" t="s">
        <v>211</v>
      </c>
      <c r="H19" s="111" t="s">
        <v>165</v>
      </c>
    </row>
    <row r="20" spans="1:8" ht="17.25" customHeight="1" x14ac:dyDescent="0.2">
      <c r="A20" s="107" t="s">
        <v>212</v>
      </c>
      <c r="B20" s="107" t="s">
        <v>180</v>
      </c>
      <c r="C20" s="108" t="s">
        <v>182</v>
      </c>
      <c r="D20" s="108" t="s">
        <v>176</v>
      </c>
      <c r="E20" s="109" t="s">
        <v>60</v>
      </c>
      <c r="F20" s="546"/>
      <c r="G20" s="110" t="s">
        <v>213</v>
      </c>
      <c r="H20" s="111" t="s">
        <v>202</v>
      </c>
    </row>
    <row r="21" spans="1:8" ht="17.25" customHeight="1" x14ac:dyDescent="0.2">
      <c r="A21" s="107" t="s">
        <v>214</v>
      </c>
      <c r="B21" s="107" t="s">
        <v>180</v>
      </c>
      <c r="C21" s="108" t="s">
        <v>181</v>
      </c>
      <c r="D21" s="108" t="s">
        <v>202</v>
      </c>
      <c r="E21" s="109" t="s">
        <v>215</v>
      </c>
      <c r="F21" s="546"/>
      <c r="G21" s="110" t="s">
        <v>216</v>
      </c>
      <c r="H21" s="111" t="s">
        <v>176</v>
      </c>
    </row>
    <row r="22" spans="1:8" ht="17.25" customHeight="1" x14ac:dyDescent="0.2">
      <c r="A22" s="107" t="s">
        <v>217</v>
      </c>
      <c r="B22" s="107" t="s">
        <v>200</v>
      </c>
      <c r="C22" s="108" t="s">
        <v>181</v>
      </c>
      <c r="D22" s="108" t="s">
        <v>202</v>
      </c>
      <c r="E22" s="109" t="s">
        <v>131</v>
      </c>
      <c r="F22" s="546"/>
      <c r="G22" s="110" t="s">
        <v>218</v>
      </c>
      <c r="H22" s="111" t="s">
        <v>176</v>
      </c>
    </row>
    <row r="23" spans="1:8" ht="17.25" customHeight="1" x14ac:dyDescent="0.2">
      <c r="A23" s="107" t="s">
        <v>219</v>
      </c>
      <c r="B23" s="107" t="s">
        <v>180</v>
      </c>
      <c r="C23" s="108" t="s">
        <v>181</v>
      </c>
      <c r="D23" s="108" t="s">
        <v>165</v>
      </c>
      <c r="E23" s="109">
        <v>20</v>
      </c>
      <c r="F23" s="546"/>
      <c r="G23" s="110" t="s">
        <v>220</v>
      </c>
      <c r="H23" s="111" t="s">
        <v>165</v>
      </c>
    </row>
    <row r="24" spans="1:8" ht="17.25" customHeight="1" x14ac:dyDescent="0.2">
      <c r="A24" s="107" t="s">
        <v>221</v>
      </c>
      <c r="B24" s="107" t="s">
        <v>180</v>
      </c>
      <c r="C24" s="108" t="s">
        <v>182</v>
      </c>
      <c r="D24" s="108" t="s">
        <v>182</v>
      </c>
      <c r="E24" s="109" t="s">
        <v>222</v>
      </c>
      <c r="F24" s="546"/>
      <c r="G24" s="110" t="s">
        <v>223</v>
      </c>
      <c r="H24" s="111" t="s">
        <v>165</v>
      </c>
    </row>
    <row r="25" spans="1:8" ht="17.25" customHeight="1" x14ac:dyDescent="0.2">
      <c r="A25" s="107" t="s">
        <v>224</v>
      </c>
      <c r="B25" s="107" t="s">
        <v>180</v>
      </c>
      <c r="C25" s="108" t="s">
        <v>170</v>
      </c>
      <c r="D25" s="108" t="s">
        <v>182</v>
      </c>
      <c r="E25" s="109" t="s">
        <v>225</v>
      </c>
      <c r="F25" s="546"/>
      <c r="G25" s="110" t="s">
        <v>226</v>
      </c>
      <c r="H25" s="111" t="s">
        <v>165</v>
      </c>
    </row>
    <row r="26" spans="1:8" ht="17.25" customHeight="1" x14ac:dyDescent="0.2">
      <c r="A26" s="107" t="s">
        <v>227</v>
      </c>
      <c r="B26" s="107" t="s">
        <v>200</v>
      </c>
      <c r="C26" s="108" t="s">
        <v>181</v>
      </c>
      <c r="D26" s="108" t="s">
        <v>176</v>
      </c>
      <c r="E26" s="109">
        <v>20</v>
      </c>
      <c r="F26" s="546"/>
      <c r="G26" s="110" t="s">
        <v>228</v>
      </c>
      <c r="H26" s="111" t="s">
        <v>165</v>
      </c>
    </row>
    <row r="27" spans="1:8" ht="17.25" customHeight="1" x14ac:dyDescent="0.2">
      <c r="A27" s="107" t="s">
        <v>229</v>
      </c>
      <c r="B27" s="107" t="s">
        <v>180</v>
      </c>
      <c r="C27" s="108" t="s">
        <v>170</v>
      </c>
      <c r="D27" s="108" t="s">
        <v>176</v>
      </c>
      <c r="E27" s="109" t="s">
        <v>230</v>
      </c>
      <c r="F27" s="53" t="s">
        <v>167</v>
      </c>
      <c r="G27" s="110" t="s">
        <v>231</v>
      </c>
      <c r="H27" s="111" t="s">
        <v>165</v>
      </c>
    </row>
    <row r="28" spans="1:8" ht="17.25" customHeight="1" x14ac:dyDescent="0.2">
      <c r="A28" s="121" t="s">
        <v>75</v>
      </c>
      <c r="B28" s="121" t="s">
        <v>180</v>
      </c>
      <c r="C28" s="122" t="s">
        <v>170</v>
      </c>
      <c r="D28" s="122" t="s">
        <v>176</v>
      </c>
      <c r="E28" s="123" t="s">
        <v>232</v>
      </c>
      <c r="F28" s="136" t="s">
        <v>167</v>
      </c>
      <c r="G28" s="110" t="s">
        <v>233</v>
      </c>
      <c r="H28" s="111" t="s">
        <v>165</v>
      </c>
    </row>
    <row r="29" spans="1:8" s="106" customFormat="1" ht="17.25" customHeight="1" x14ac:dyDescent="0.25">
      <c r="A29" s="114" t="s">
        <v>46</v>
      </c>
      <c r="B29" s="115"/>
      <c r="C29" s="116"/>
      <c r="D29" s="116"/>
      <c r="E29" s="117"/>
      <c r="F29" s="118"/>
      <c r="G29" s="547" t="s">
        <v>234</v>
      </c>
      <c r="H29" s="137"/>
    </row>
    <row r="30" spans="1:8" ht="17.25" customHeight="1" x14ac:dyDescent="0.2">
      <c r="A30" s="138" t="s">
        <v>235</v>
      </c>
      <c r="B30" s="131" t="s">
        <v>236</v>
      </c>
      <c r="C30" s="132" t="s">
        <v>170</v>
      </c>
      <c r="D30" s="132" t="s">
        <v>165</v>
      </c>
      <c r="E30" s="139" t="s">
        <v>237</v>
      </c>
      <c r="F30" s="140"/>
      <c r="G30" s="548"/>
      <c r="H30" s="111" t="s">
        <v>165</v>
      </c>
    </row>
    <row r="31" spans="1:8" ht="17.25" customHeight="1" x14ac:dyDescent="0.2">
      <c r="A31" s="141" t="s">
        <v>238</v>
      </c>
      <c r="B31" s="107" t="s">
        <v>180</v>
      </c>
      <c r="C31" s="108" t="s">
        <v>170</v>
      </c>
      <c r="D31" s="108" t="s">
        <v>165</v>
      </c>
      <c r="E31" s="113" t="s">
        <v>140</v>
      </c>
      <c r="F31" s="53"/>
      <c r="G31" s="142" t="s">
        <v>239</v>
      </c>
      <c r="H31" s="111" t="s">
        <v>202</v>
      </c>
    </row>
    <row r="32" spans="1:8" ht="17.25" customHeight="1" x14ac:dyDescent="0.2">
      <c r="A32" s="141" t="s">
        <v>240</v>
      </c>
      <c r="B32" s="107" t="s">
        <v>241</v>
      </c>
      <c r="C32" s="108" t="s">
        <v>170</v>
      </c>
      <c r="D32" s="108" t="s">
        <v>165</v>
      </c>
      <c r="E32" s="109" t="s">
        <v>57</v>
      </c>
      <c r="F32" s="53"/>
      <c r="G32" s="110" t="s">
        <v>242</v>
      </c>
      <c r="H32" s="111" t="s">
        <v>165</v>
      </c>
    </row>
    <row r="33" spans="1:8" ht="17.25" customHeight="1" x14ac:dyDescent="0.2">
      <c r="A33" s="141" t="s">
        <v>243</v>
      </c>
      <c r="B33" s="107" t="s">
        <v>185</v>
      </c>
      <c r="C33" s="108" t="s">
        <v>181</v>
      </c>
      <c r="D33" s="108" t="s">
        <v>165</v>
      </c>
      <c r="E33" s="109" t="s">
        <v>222</v>
      </c>
      <c r="F33" s="53"/>
      <c r="G33" s="110" t="s">
        <v>244</v>
      </c>
      <c r="H33" s="111" t="s">
        <v>165</v>
      </c>
    </row>
    <row r="34" spans="1:8" ht="17.25" customHeight="1" x14ac:dyDescent="0.2">
      <c r="A34" s="141" t="s">
        <v>68</v>
      </c>
      <c r="B34" s="107" t="s">
        <v>185</v>
      </c>
      <c r="C34" s="108"/>
      <c r="D34" s="108"/>
      <c r="E34" s="109"/>
      <c r="F34" s="53"/>
      <c r="G34" s="143" t="s">
        <v>245</v>
      </c>
      <c r="H34" s="111" t="s">
        <v>202</v>
      </c>
    </row>
    <row r="35" spans="1:8" ht="17.25" customHeight="1" x14ac:dyDescent="0.2">
      <c r="A35" s="141" t="s">
        <v>69</v>
      </c>
      <c r="B35" s="107" t="s">
        <v>246</v>
      </c>
      <c r="C35" s="108"/>
      <c r="D35" s="108"/>
      <c r="E35" s="109"/>
      <c r="F35" s="53"/>
      <c r="G35" s="143" t="s">
        <v>116</v>
      </c>
      <c r="H35" s="111" t="s">
        <v>202</v>
      </c>
    </row>
    <row r="36" spans="1:8" ht="17.25" customHeight="1" x14ac:dyDescent="0.25">
      <c r="A36" s="114" t="s">
        <v>247</v>
      </c>
      <c r="B36" s="115"/>
      <c r="C36" s="116"/>
      <c r="D36" s="116"/>
      <c r="E36" s="117"/>
      <c r="F36" s="118"/>
      <c r="G36" s="549" t="s">
        <v>248</v>
      </c>
      <c r="H36" s="111"/>
    </row>
    <row r="37" spans="1:8" ht="17.25" customHeight="1" x14ac:dyDescent="0.2">
      <c r="A37" s="144" t="s">
        <v>249</v>
      </c>
      <c r="B37" s="145" t="s">
        <v>250</v>
      </c>
      <c r="C37" s="146" t="s">
        <v>181</v>
      </c>
      <c r="D37" s="146" t="s">
        <v>165</v>
      </c>
      <c r="E37" s="147" t="s">
        <v>251</v>
      </c>
      <c r="F37" s="148" t="s">
        <v>171</v>
      </c>
      <c r="G37" s="550"/>
      <c r="H37" s="149" t="s">
        <v>165</v>
      </c>
    </row>
    <row r="38" spans="1:8" ht="17.25" customHeight="1" x14ac:dyDescent="0.2">
      <c r="A38" s="144" t="s">
        <v>16</v>
      </c>
      <c r="B38" s="145" t="s">
        <v>250</v>
      </c>
      <c r="C38" s="146" t="s">
        <v>181</v>
      </c>
      <c r="D38" s="146" t="s">
        <v>165</v>
      </c>
      <c r="E38" s="147" t="s">
        <v>252</v>
      </c>
      <c r="F38" s="148" t="s">
        <v>171</v>
      </c>
      <c r="G38" s="150" t="s">
        <v>253</v>
      </c>
      <c r="H38" s="135" t="s">
        <v>165</v>
      </c>
    </row>
    <row r="39" spans="1:8" ht="19.5" customHeight="1" x14ac:dyDescent="0.2">
      <c r="A39" s="151" t="s">
        <v>254</v>
      </c>
      <c r="B39" s="152"/>
      <c r="C39" s="151"/>
      <c r="D39" s="151"/>
      <c r="E39" s="151"/>
      <c r="F39" s="153"/>
      <c r="G39" s="153"/>
      <c r="H39" s="151"/>
    </row>
    <row r="40" spans="1:8" ht="14.25" x14ac:dyDescent="0.2">
      <c r="A40" s="151" t="s">
        <v>255</v>
      </c>
      <c r="B40" s="152"/>
      <c r="C40" s="151"/>
      <c r="D40" s="151"/>
      <c r="E40" s="151"/>
      <c r="F40" s="153"/>
      <c r="G40" s="153"/>
      <c r="H40" s="151"/>
    </row>
    <row r="41" spans="1:8" x14ac:dyDescent="0.2">
      <c r="A41" s="106"/>
      <c r="B41" s="154"/>
      <c r="C41" s="106"/>
      <c r="D41" s="106"/>
    </row>
    <row r="42" spans="1:8" ht="18" x14ac:dyDescent="0.25">
      <c r="A42" s="156"/>
      <c r="B42" s="157"/>
      <c r="C42" s="106"/>
      <c r="D42" s="106"/>
      <c r="G42" s="158"/>
    </row>
    <row r="43" spans="1:8" ht="27.75" x14ac:dyDescent="0.2">
      <c r="A43" s="543" t="s">
        <v>256</v>
      </c>
      <c r="B43" s="543"/>
      <c r="C43" s="543"/>
      <c r="D43" s="543"/>
      <c r="E43" s="543"/>
      <c r="F43" s="543"/>
      <c r="G43" s="543"/>
      <c r="H43" s="543"/>
    </row>
    <row r="44" spans="1:8" ht="49.5" x14ac:dyDescent="0.2">
      <c r="A44" s="95" t="s">
        <v>154</v>
      </c>
      <c r="B44" s="96" t="s">
        <v>155</v>
      </c>
      <c r="C44" s="42" t="s">
        <v>156</v>
      </c>
      <c r="D44" s="97" t="s">
        <v>157</v>
      </c>
      <c r="E44" s="97" t="s">
        <v>158</v>
      </c>
      <c r="F44" s="97" t="s">
        <v>159</v>
      </c>
      <c r="G44" s="97" t="s">
        <v>72</v>
      </c>
      <c r="H44" s="98" t="s">
        <v>160</v>
      </c>
    </row>
    <row r="45" spans="1:8" ht="15.75" x14ac:dyDescent="0.2">
      <c r="A45" s="160" t="s">
        <v>257</v>
      </c>
      <c r="B45" s="161"/>
      <c r="C45" s="127"/>
      <c r="D45" s="127"/>
      <c r="E45" s="127"/>
      <c r="F45" s="75"/>
      <c r="G45" s="129"/>
      <c r="H45" s="130"/>
    </row>
    <row r="46" spans="1:8" ht="28.5" x14ac:dyDescent="0.2">
      <c r="A46" s="107" t="s">
        <v>258</v>
      </c>
      <c r="B46" s="162" t="s">
        <v>200</v>
      </c>
      <c r="C46" s="108" t="s">
        <v>182</v>
      </c>
      <c r="D46" s="108" t="s">
        <v>182</v>
      </c>
      <c r="E46" s="109" t="s">
        <v>222</v>
      </c>
      <c r="F46" s="542" t="s">
        <v>189</v>
      </c>
      <c r="G46" s="110" t="s">
        <v>259</v>
      </c>
      <c r="H46" s="111" t="s">
        <v>182</v>
      </c>
    </row>
    <row r="47" spans="1:8" ht="28.5" x14ac:dyDescent="0.2">
      <c r="A47" s="107" t="s">
        <v>260</v>
      </c>
      <c r="B47" s="162" t="s">
        <v>185</v>
      </c>
      <c r="C47" s="108" t="s">
        <v>170</v>
      </c>
      <c r="D47" s="108" t="s">
        <v>261</v>
      </c>
      <c r="E47" s="109">
        <v>10</v>
      </c>
      <c r="F47" s="542"/>
      <c r="G47" s="110" t="s">
        <v>262</v>
      </c>
      <c r="H47" s="111"/>
    </row>
    <row r="48" spans="1:8" ht="28.5" x14ac:dyDescent="0.2">
      <c r="A48" s="107" t="s">
        <v>263</v>
      </c>
      <c r="B48" s="162" t="s">
        <v>185</v>
      </c>
      <c r="C48" s="108" t="s">
        <v>182</v>
      </c>
      <c r="D48" s="108" t="s">
        <v>182</v>
      </c>
      <c r="E48" s="109">
        <v>15</v>
      </c>
      <c r="F48" s="542"/>
      <c r="G48" s="110" t="s">
        <v>264</v>
      </c>
      <c r="H48" s="111"/>
    </row>
    <row r="49" spans="1:8" ht="28.5" x14ac:dyDescent="0.2">
      <c r="A49" s="107" t="s">
        <v>265</v>
      </c>
      <c r="B49" s="162" t="s">
        <v>205</v>
      </c>
      <c r="C49" s="108" t="s">
        <v>182</v>
      </c>
      <c r="D49" s="108" t="s">
        <v>176</v>
      </c>
      <c r="E49" s="109" t="s">
        <v>266</v>
      </c>
      <c r="F49" s="53" t="s">
        <v>167</v>
      </c>
      <c r="G49" s="110" t="s">
        <v>267</v>
      </c>
      <c r="H49" s="111" t="s">
        <v>268</v>
      </c>
    </row>
    <row r="50" spans="1:8" ht="28.5" x14ac:dyDescent="0.2">
      <c r="A50" s="107" t="s">
        <v>11</v>
      </c>
      <c r="B50" s="162" t="s">
        <v>205</v>
      </c>
      <c r="C50" s="108" t="s">
        <v>164</v>
      </c>
      <c r="D50" s="108" t="s">
        <v>269</v>
      </c>
      <c r="E50" s="109" t="s">
        <v>270</v>
      </c>
      <c r="F50" s="53" t="s">
        <v>271</v>
      </c>
      <c r="G50" s="110" t="s">
        <v>272</v>
      </c>
      <c r="H50" s="111" t="s">
        <v>202</v>
      </c>
    </row>
    <row r="51" spans="1:8" ht="15.75" x14ac:dyDescent="0.2">
      <c r="A51" s="160" t="s">
        <v>161</v>
      </c>
      <c r="B51" s="161"/>
      <c r="C51" s="127"/>
      <c r="D51" s="127"/>
      <c r="E51" s="127"/>
      <c r="F51" s="75"/>
      <c r="G51" s="129"/>
      <c r="H51" s="130"/>
    </row>
    <row r="52" spans="1:8" ht="15" x14ac:dyDescent="0.2">
      <c r="A52" s="107" t="s">
        <v>36</v>
      </c>
      <c r="B52" s="162" t="s">
        <v>236</v>
      </c>
      <c r="C52" s="108" t="s">
        <v>170</v>
      </c>
      <c r="D52" s="108" t="s">
        <v>165</v>
      </c>
      <c r="E52" s="109" t="s">
        <v>166</v>
      </c>
      <c r="F52" s="53" t="s">
        <v>167</v>
      </c>
      <c r="G52" s="110" t="s">
        <v>273</v>
      </c>
      <c r="H52" s="111" t="s">
        <v>274</v>
      </c>
    </row>
    <row r="53" spans="1:8" ht="28.5" x14ac:dyDescent="0.2">
      <c r="A53" s="107" t="s">
        <v>275</v>
      </c>
      <c r="B53" s="162" t="s">
        <v>200</v>
      </c>
      <c r="C53" s="108" t="s">
        <v>170</v>
      </c>
      <c r="D53" s="108" t="s">
        <v>165</v>
      </c>
      <c r="E53" s="108" t="s">
        <v>222</v>
      </c>
      <c r="F53" s="53" t="s">
        <v>167</v>
      </c>
      <c r="G53" s="110" t="s">
        <v>276</v>
      </c>
      <c r="H53" s="111" t="s">
        <v>274</v>
      </c>
    </row>
    <row r="54" spans="1:8" ht="28.5" x14ac:dyDescent="0.2">
      <c r="A54" s="107" t="s">
        <v>277</v>
      </c>
      <c r="B54" s="162" t="s">
        <v>278</v>
      </c>
      <c r="C54" s="163" t="s">
        <v>170</v>
      </c>
      <c r="D54" s="108" t="s">
        <v>165</v>
      </c>
      <c r="E54" s="108">
        <v>5</v>
      </c>
      <c r="F54" s="53" t="s">
        <v>171</v>
      </c>
      <c r="G54" s="110" t="s">
        <v>279</v>
      </c>
      <c r="H54" s="111" t="s">
        <v>165</v>
      </c>
    </row>
    <row r="55" spans="1:8" ht="28.5" x14ac:dyDescent="0.2">
      <c r="A55" s="107" t="s">
        <v>24</v>
      </c>
      <c r="B55" s="162" t="s">
        <v>185</v>
      </c>
      <c r="C55" s="163" t="s">
        <v>170</v>
      </c>
      <c r="D55" s="108" t="s">
        <v>182</v>
      </c>
      <c r="E55" s="108" t="s">
        <v>280</v>
      </c>
      <c r="F55" s="53" t="s">
        <v>271</v>
      </c>
      <c r="G55" s="110" t="s">
        <v>281</v>
      </c>
      <c r="H55" s="111"/>
    </row>
    <row r="56" spans="1:8" ht="42.75" x14ac:dyDescent="0.2">
      <c r="A56" s="53" t="s">
        <v>282</v>
      </c>
      <c r="B56" s="162" t="s">
        <v>185</v>
      </c>
      <c r="C56" s="163" t="s">
        <v>170</v>
      </c>
      <c r="D56" s="108" t="s">
        <v>165</v>
      </c>
      <c r="E56" s="108" t="s">
        <v>138</v>
      </c>
      <c r="F56" s="53" t="s">
        <v>167</v>
      </c>
      <c r="G56" s="110" t="s">
        <v>283</v>
      </c>
      <c r="H56" s="111" t="s">
        <v>202</v>
      </c>
    </row>
    <row r="57" spans="1:8" ht="28.5" x14ac:dyDescent="0.2">
      <c r="A57" s="53" t="s">
        <v>284</v>
      </c>
      <c r="B57" s="162" t="s">
        <v>200</v>
      </c>
      <c r="C57" s="163" t="s">
        <v>170</v>
      </c>
      <c r="D57" s="108" t="s">
        <v>165</v>
      </c>
      <c r="E57" s="108" t="s">
        <v>188</v>
      </c>
      <c r="F57" s="53" t="s">
        <v>167</v>
      </c>
      <c r="G57" s="110" t="s">
        <v>276</v>
      </c>
      <c r="H57" s="111" t="s">
        <v>202</v>
      </c>
    </row>
    <row r="58" spans="1:8" ht="28.5" x14ac:dyDescent="0.2">
      <c r="A58" s="107" t="s">
        <v>38</v>
      </c>
      <c r="B58" s="162" t="s">
        <v>163</v>
      </c>
      <c r="C58" s="108" t="s">
        <v>170</v>
      </c>
      <c r="D58" s="108" t="s">
        <v>165</v>
      </c>
      <c r="E58" s="164" t="s">
        <v>166</v>
      </c>
      <c r="F58" s="53" t="s">
        <v>171</v>
      </c>
      <c r="G58" s="110" t="s">
        <v>285</v>
      </c>
      <c r="H58" s="111" t="s">
        <v>165</v>
      </c>
    </row>
    <row r="59" spans="1:8" ht="28.5" x14ac:dyDescent="0.2">
      <c r="A59" s="107" t="s">
        <v>286</v>
      </c>
      <c r="B59" s="162" t="s">
        <v>180</v>
      </c>
      <c r="C59" s="108" t="s">
        <v>170</v>
      </c>
      <c r="D59" s="108" t="s">
        <v>165</v>
      </c>
      <c r="E59" s="108" t="s">
        <v>222</v>
      </c>
      <c r="F59" s="53" t="s">
        <v>287</v>
      </c>
      <c r="G59" s="110" t="s">
        <v>288</v>
      </c>
      <c r="H59" s="111" t="s">
        <v>289</v>
      </c>
    </row>
    <row r="60" spans="1:8" ht="28.5" x14ac:dyDescent="0.2">
      <c r="A60" s="107" t="s">
        <v>290</v>
      </c>
      <c r="B60" s="162" t="s">
        <v>291</v>
      </c>
      <c r="C60" s="108" t="s">
        <v>170</v>
      </c>
      <c r="D60" s="108" t="s">
        <v>176</v>
      </c>
      <c r="E60" s="164" t="s">
        <v>292</v>
      </c>
      <c r="F60" s="53" t="s">
        <v>171</v>
      </c>
      <c r="G60" s="110" t="s">
        <v>293</v>
      </c>
      <c r="H60" s="111" t="s">
        <v>165</v>
      </c>
    </row>
    <row r="61" spans="1:8" ht="28.5" x14ac:dyDescent="0.2">
      <c r="A61" s="165" t="s">
        <v>20</v>
      </c>
      <c r="B61" s="166" t="s">
        <v>205</v>
      </c>
      <c r="C61" s="163" t="s">
        <v>181</v>
      </c>
      <c r="D61" s="163" t="s">
        <v>182</v>
      </c>
      <c r="E61" s="167" t="s">
        <v>294</v>
      </c>
      <c r="F61" s="74" t="s">
        <v>295</v>
      </c>
      <c r="G61" s="54" t="s">
        <v>296</v>
      </c>
      <c r="H61" s="168" t="s">
        <v>268</v>
      </c>
    </row>
    <row r="62" spans="1:8" ht="15.75" x14ac:dyDescent="0.2">
      <c r="A62" s="160" t="s">
        <v>203</v>
      </c>
      <c r="B62" s="161"/>
      <c r="C62" s="127"/>
      <c r="D62" s="127"/>
      <c r="E62" s="127"/>
      <c r="F62" s="75"/>
      <c r="G62" s="129"/>
      <c r="H62" s="130"/>
    </row>
    <row r="63" spans="1:8" ht="28.5" x14ac:dyDescent="0.2">
      <c r="A63" s="107" t="s">
        <v>40</v>
      </c>
      <c r="B63" s="162" t="s">
        <v>297</v>
      </c>
      <c r="C63" s="108" t="s">
        <v>170</v>
      </c>
      <c r="D63" s="108" t="s">
        <v>202</v>
      </c>
      <c r="E63" s="109" t="s">
        <v>298</v>
      </c>
      <c r="F63" s="53" t="s">
        <v>287</v>
      </c>
      <c r="G63" s="110" t="s">
        <v>299</v>
      </c>
      <c r="H63" s="111" t="s">
        <v>165</v>
      </c>
    </row>
    <row r="64" spans="1:8" ht="42.75" x14ac:dyDescent="0.2">
      <c r="A64" s="107" t="s">
        <v>300</v>
      </c>
      <c r="B64" s="162" t="s">
        <v>205</v>
      </c>
      <c r="C64" s="108" t="s">
        <v>170</v>
      </c>
      <c r="D64" s="108" t="s">
        <v>165</v>
      </c>
      <c r="E64" s="108" t="s">
        <v>301</v>
      </c>
      <c r="F64" s="53" t="s">
        <v>167</v>
      </c>
      <c r="G64" s="110" t="s">
        <v>302</v>
      </c>
      <c r="H64" s="111" t="s">
        <v>176</v>
      </c>
    </row>
    <row r="65" spans="1:8" ht="28.5" x14ac:dyDescent="0.2">
      <c r="A65" s="136" t="s">
        <v>303</v>
      </c>
      <c r="B65" s="169" t="s">
        <v>205</v>
      </c>
      <c r="C65" s="122" t="s">
        <v>170</v>
      </c>
      <c r="D65" s="122" t="s">
        <v>165</v>
      </c>
      <c r="E65" s="122">
        <v>40</v>
      </c>
      <c r="F65" s="136" t="s">
        <v>167</v>
      </c>
      <c r="G65" s="170" t="s">
        <v>304</v>
      </c>
      <c r="H65" s="125" t="s">
        <v>165</v>
      </c>
    </row>
    <row r="66" spans="1:8" ht="15.75" x14ac:dyDescent="0.2">
      <c r="A66" s="160" t="s">
        <v>173</v>
      </c>
      <c r="B66" s="161"/>
      <c r="C66" s="127"/>
      <c r="D66" s="127"/>
      <c r="E66" s="127"/>
      <c r="F66" s="75"/>
      <c r="G66" s="129"/>
      <c r="H66" s="130"/>
    </row>
    <row r="67" spans="1:8" ht="30" x14ac:dyDescent="0.2">
      <c r="A67" s="140" t="s">
        <v>305</v>
      </c>
      <c r="B67" s="171" t="s">
        <v>185</v>
      </c>
      <c r="C67" s="132" t="s">
        <v>181</v>
      </c>
      <c r="D67" s="132" t="s">
        <v>182</v>
      </c>
      <c r="E67" s="132" t="s">
        <v>188</v>
      </c>
      <c r="F67" s="551" t="s">
        <v>189</v>
      </c>
      <c r="G67" s="134" t="s">
        <v>306</v>
      </c>
      <c r="H67" s="135" t="s">
        <v>165</v>
      </c>
    </row>
    <row r="68" spans="1:8" ht="28.5" x14ac:dyDescent="0.2">
      <c r="A68" s="107" t="s">
        <v>26</v>
      </c>
      <c r="B68" s="162" t="s">
        <v>200</v>
      </c>
      <c r="C68" s="108" t="s">
        <v>181</v>
      </c>
      <c r="D68" s="108" t="s">
        <v>182</v>
      </c>
      <c r="E68" s="108" t="s">
        <v>138</v>
      </c>
      <c r="F68" s="542"/>
      <c r="G68" s="110" t="s">
        <v>306</v>
      </c>
      <c r="H68" s="111" t="s">
        <v>165</v>
      </c>
    </row>
    <row r="69" spans="1:8" ht="15" x14ac:dyDescent="0.2">
      <c r="A69" s="107" t="s">
        <v>307</v>
      </c>
      <c r="B69" s="162" t="s">
        <v>200</v>
      </c>
      <c r="C69" s="108" t="s">
        <v>170</v>
      </c>
      <c r="D69" s="108" t="s">
        <v>176</v>
      </c>
      <c r="E69" s="108" t="s">
        <v>308</v>
      </c>
      <c r="F69" s="542" t="s">
        <v>309</v>
      </c>
      <c r="G69" s="110" t="s">
        <v>310</v>
      </c>
      <c r="H69" s="111" t="s">
        <v>165</v>
      </c>
    </row>
    <row r="70" spans="1:8" ht="28.5" x14ac:dyDescent="0.2">
      <c r="A70" s="107" t="s">
        <v>14</v>
      </c>
      <c r="B70" s="162" t="s">
        <v>185</v>
      </c>
      <c r="C70" s="108" t="s">
        <v>170</v>
      </c>
      <c r="D70" s="108" t="s">
        <v>182</v>
      </c>
      <c r="E70" s="108" t="s">
        <v>311</v>
      </c>
      <c r="F70" s="542"/>
      <c r="G70" s="110" t="s">
        <v>312</v>
      </c>
      <c r="H70" s="111" t="s">
        <v>165</v>
      </c>
    </row>
    <row r="71" spans="1:8" ht="28.5" x14ac:dyDescent="0.2">
      <c r="A71" s="165" t="s">
        <v>94</v>
      </c>
      <c r="B71" s="166" t="s">
        <v>185</v>
      </c>
      <c r="C71" s="163" t="s">
        <v>181</v>
      </c>
      <c r="D71" s="163" t="s">
        <v>182</v>
      </c>
      <c r="E71" s="163" t="s">
        <v>230</v>
      </c>
      <c r="F71" s="542"/>
      <c r="G71" s="54" t="s">
        <v>313</v>
      </c>
      <c r="H71" s="168" t="s">
        <v>289</v>
      </c>
    </row>
    <row r="72" spans="1:8" ht="15" x14ac:dyDescent="0.2">
      <c r="A72" s="107" t="s">
        <v>314</v>
      </c>
      <c r="B72" s="162" t="s">
        <v>185</v>
      </c>
      <c r="C72" s="108" t="s">
        <v>170</v>
      </c>
      <c r="D72" s="108" t="s">
        <v>202</v>
      </c>
      <c r="E72" s="108" t="s">
        <v>315</v>
      </c>
      <c r="F72" s="542" t="s">
        <v>189</v>
      </c>
      <c r="G72" s="110" t="s">
        <v>316</v>
      </c>
      <c r="H72" s="111" t="s">
        <v>274</v>
      </c>
    </row>
    <row r="73" spans="1:8" ht="28.5" x14ac:dyDescent="0.2">
      <c r="A73" s="107" t="s">
        <v>90</v>
      </c>
      <c r="B73" s="162" t="s">
        <v>200</v>
      </c>
      <c r="C73" s="108" t="s">
        <v>182</v>
      </c>
      <c r="D73" s="108" t="s">
        <v>182</v>
      </c>
      <c r="E73" s="108" t="s">
        <v>317</v>
      </c>
      <c r="F73" s="542"/>
      <c r="G73" s="110" t="s">
        <v>318</v>
      </c>
      <c r="H73" s="111" t="s">
        <v>176</v>
      </c>
    </row>
    <row r="74" spans="1:8" ht="28.5" x14ac:dyDescent="0.2">
      <c r="A74" s="107" t="s">
        <v>319</v>
      </c>
      <c r="B74" s="162" t="s">
        <v>320</v>
      </c>
      <c r="C74" s="108" t="s">
        <v>170</v>
      </c>
      <c r="D74" s="108" t="s">
        <v>182</v>
      </c>
      <c r="E74" s="108" t="s">
        <v>321</v>
      </c>
      <c r="F74" s="542"/>
      <c r="G74" s="110" t="s">
        <v>322</v>
      </c>
      <c r="H74" s="111" t="s">
        <v>176</v>
      </c>
    </row>
    <row r="75" spans="1:8" ht="15" x14ac:dyDescent="0.2">
      <c r="A75" s="107" t="s">
        <v>139</v>
      </c>
      <c r="B75" s="162" t="s">
        <v>320</v>
      </c>
      <c r="C75" s="108" t="s">
        <v>170</v>
      </c>
      <c r="D75" s="108" t="s">
        <v>182</v>
      </c>
      <c r="E75" s="108" t="s">
        <v>323</v>
      </c>
      <c r="F75" s="542"/>
      <c r="G75" s="110" t="s">
        <v>324</v>
      </c>
      <c r="H75" s="111" t="s">
        <v>325</v>
      </c>
    </row>
    <row r="76" spans="1:8" ht="14.25" x14ac:dyDescent="0.2">
      <c r="A76" s="151" t="s">
        <v>326</v>
      </c>
      <c r="B76" s="172"/>
      <c r="C76" s="151"/>
      <c r="D76" s="173"/>
      <c r="E76" s="173"/>
      <c r="F76" s="153"/>
    </row>
    <row r="77" spans="1:8" ht="14.25" x14ac:dyDescent="0.2">
      <c r="A77" s="151" t="s">
        <v>327</v>
      </c>
      <c r="B77" s="174"/>
      <c r="D77" s="175"/>
      <c r="E77" s="175"/>
      <c r="F77" s="153"/>
    </row>
  </sheetData>
  <sheetProtection password="CAEF" sheet="1" objects="1" scenarios="1"/>
  <mergeCells count="13">
    <mergeCell ref="I2:M3"/>
    <mergeCell ref="F72:F75"/>
    <mergeCell ref="A1:G1"/>
    <mergeCell ref="F7:F8"/>
    <mergeCell ref="F12:F13"/>
    <mergeCell ref="F14:F15"/>
    <mergeCell ref="F17:F26"/>
    <mergeCell ref="G29:G30"/>
    <mergeCell ref="G36:G37"/>
    <mergeCell ref="A43:H43"/>
    <mergeCell ref="F46:F48"/>
    <mergeCell ref="F67:F68"/>
    <mergeCell ref="F69:F71"/>
  </mergeCells>
  <hyperlinks>
    <hyperlink ref="I2:M3" location="Anleitung!A1" display="◄ ZURÜCK ZUR STARTSEITE / BEDIENUNGSANLEITUNG"/>
  </hyperlinks>
  <pageMargins left="0.23622047244094491" right="0.15748031496062992" top="0.19685039370078741" bottom="0.19685039370078741" header="0.15748031496062992" footer="0.15748031496062992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AD271"/>
  <sheetViews>
    <sheetView showZeros="0" zoomScale="85" zoomScaleNormal="85" zoomScaleSheetLayoutView="100" workbookViewId="0">
      <pane xSplit="1" topLeftCell="B1" activePane="topRight" state="frozen"/>
      <selection pane="topRight" activeCell="E61" sqref="E61"/>
    </sheetView>
  </sheetViews>
  <sheetFormatPr baseColWidth="10" defaultRowHeight="15" x14ac:dyDescent="0.25"/>
  <cols>
    <col min="1" max="1" width="45.125" customWidth="1"/>
    <col min="2" max="2" width="27.875" style="41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1" width="13.375" customWidth="1"/>
    <col min="12" max="12" width="15.125" customWidth="1"/>
    <col min="13" max="13" width="17.25" bestFit="1" customWidth="1"/>
    <col min="14" max="14" width="15.125" customWidth="1"/>
    <col min="15" max="16" width="16.875" customWidth="1"/>
    <col min="17" max="18" width="13.25" customWidth="1"/>
    <col min="21" max="22" width="17.25" customWidth="1"/>
    <col min="28" max="28" width="27.125" customWidth="1"/>
    <col min="29" max="29" width="14" customWidth="1"/>
    <col min="30" max="30" width="17.25" bestFit="1" customWidth="1"/>
  </cols>
  <sheetData>
    <row r="1" spans="1:30" ht="143.25" customHeight="1" thickBot="1" x14ac:dyDescent="0.25">
      <c r="A1" s="213" t="s">
        <v>507</v>
      </c>
      <c r="B1" s="1" t="s">
        <v>150</v>
      </c>
      <c r="C1" s="2" t="s">
        <v>141</v>
      </c>
      <c r="D1" s="3"/>
      <c r="E1" s="468" t="s">
        <v>0</v>
      </c>
      <c r="F1" s="469"/>
      <c r="G1" s="469"/>
      <c r="H1" s="469"/>
      <c r="I1" s="176" t="str">
        <f>IF($I$2="","bitte geben Sie HIER die
Begrünungsfläche in ha an","Fläche in ha")</f>
        <v>Fläche in ha</v>
      </c>
      <c r="J1" s="4" t="s">
        <v>328</v>
      </c>
      <c r="K1" s="4" t="s">
        <v>1</v>
      </c>
      <c r="L1" s="5" t="s">
        <v>329</v>
      </c>
      <c r="M1" s="6"/>
      <c r="N1" s="263"/>
      <c r="O1" s="263"/>
      <c r="P1" s="263"/>
      <c r="W1" s="552" t="s">
        <v>375</v>
      </c>
      <c r="X1" s="553"/>
      <c r="Y1" s="329"/>
    </row>
    <row r="2" spans="1:30" ht="46.5" customHeight="1" thickTop="1" thickBot="1" x14ac:dyDescent="0.25">
      <c r="A2" s="7" t="s">
        <v>333</v>
      </c>
      <c r="B2" s="7" t="s">
        <v>2</v>
      </c>
      <c r="C2" s="7" t="s">
        <v>142</v>
      </c>
      <c r="D2" s="8" t="s">
        <v>4</v>
      </c>
      <c r="E2" s="7" t="s">
        <v>5</v>
      </c>
      <c r="F2" s="9" t="s">
        <v>1</v>
      </c>
      <c r="G2" s="7" t="s">
        <v>332</v>
      </c>
      <c r="H2" s="10" t="s">
        <v>6</v>
      </c>
      <c r="I2" s="214">
        <f>'Begr.-Rechner int. Prod.'!$I$2</f>
        <v>0</v>
      </c>
      <c r="J2" s="215">
        <f>SUM(E3:E69)</f>
        <v>0</v>
      </c>
      <c r="K2" s="216">
        <f>SUM(F3:F69)</f>
        <v>0</v>
      </c>
      <c r="L2" s="217">
        <f>SUM(G3:G69)</f>
        <v>0</v>
      </c>
      <c r="M2" s="288" t="s">
        <v>388</v>
      </c>
      <c r="N2" s="261" t="s">
        <v>383</v>
      </c>
      <c r="O2" s="265" t="s">
        <v>387</v>
      </c>
      <c r="P2" s="265" t="s">
        <v>480</v>
      </c>
      <c r="Q2" s="261" t="s">
        <v>385</v>
      </c>
      <c r="R2" s="261" t="s">
        <v>792</v>
      </c>
      <c r="S2" s="261" t="s">
        <v>374</v>
      </c>
      <c r="T2" s="261" t="s">
        <v>373</v>
      </c>
      <c r="U2" s="261" t="s">
        <v>390</v>
      </c>
      <c r="V2" s="268" t="s">
        <v>391</v>
      </c>
      <c r="W2" t="s">
        <v>377</v>
      </c>
      <c r="X2" s="259" t="s">
        <v>378</v>
      </c>
      <c r="Y2" s="259" t="s">
        <v>793</v>
      </c>
      <c r="Z2" s="261" t="s">
        <v>386</v>
      </c>
      <c r="AB2" s="320" t="s">
        <v>486</v>
      </c>
      <c r="AC2" s="321" t="s">
        <v>490</v>
      </c>
      <c r="AD2" s="321" t="s">
        <v>788</v>
      </c>
    </row>
    <row r="3" spans="1:30" ht="21.75" customHeight="1" thickTop="1" thickBot="1" x14ac:dyDescent="0.25">
      <c r="A3" s="15" t="s">
        <v>73</v>
      </c>
      <c r="B3" s="71">
        <f>'Begr.-Rechner int. Prod.'!B4</f>
        <v>5.47</v>
      </c>
      <c r="C3" s="72">
        <f>'Begr.-Rechner int. Prod.'!C4</f>
        <v>15</v>
      </c>
      <c r="D3" s="218">
        <f>IF(ISERROR(C3*B3),0,C3*B3)</f>
        <v>82.05</v>
      </c>
      <c r="E3" s="219">
        <f>'Begr.-Rechner int. Prod.'!E4</f>
        <v>0</v>
      </c>
      <c r="F3" s="77">
        <f>IF(ISERROR(E3*B3),0,(E3*B3))</f>
        <v>0</v>
      </c>
      <c r="G3" s="78">
        <f>IF(ISERROR(E3/C3),0,(E3/C3))</f>
        <v>0</v>
      </c>
      <c r="H3" s="79">
        <f>IF(ISERROR($I$2*E3),0,($I$2*E3))</f>
        <v>0</v>
      </c>
      <c r="I3" s="220" t="s">
        <v>161</v>
      </c>
      <c r="J3" s="220"/>
      <c r="K3" s="220"/>
      <c r="L3" s="220"/>
      <c r="M3" s="220" t="s">
        <v>268</v>
      </c>
      <c r="N3" s="220" t="s">
        <v>389</v>
      </c>
      <c r="O3" s="220" t="str">
        <f>IF(E3&gt;0,"ja","nein")</f>
        <v>nein</v>
      </c>
      <c r="P3" s="220" t="str">
        <f>IF(O3="ja",I3,"")</f>
        <v/>
      </c>
      <c r="Q3" s="262">
        <f>COUNTIFS($M$3:$M$69,"ja",$O$3:$O$69,"ja")</f>
        <v>0</v>
      </c>
      <c r="R3" s="262" t="str">
        <f>IF(AND($R$5&gt;0,$R$4=0),"ja",IF(AND($R$5&gt;0,$R$4&gt;0),"nein",IF(AND($R$5=0,$R$4&gt;0),"nein","nein")))</f>
        <v>nein</v>
      </c>
      <c r="S3" s="262">
        <f t="array" ref="S3">SUM(1/(COUNTIF(P3:P69,P3:P69)))-1</f>
        <v>0</v>
      </c>
      <c r="T3" s="262">
        <f>COUNTIF($O$3:$O$69,"ja")</f>
        <v>0</v>
      </c>
      <c r="U3" s="266">
        <f>SUM(V3:V69)</f>
        <v>0</v>
      </c>
      <c r="V3" s="267" t="str">
        <f>IF(AND(O3="ja",N3="ja"),1,"")</f>
        <v/>
      </c>
      <c r="W3" t="s">
        <v>384</v>
      </c>
      <c r="X3">
        <v>5</v>
      </c>
      <c r="Y3">
        <v>2</v>
      </c>
      <c r="Z3" t="str">
        <f>IF(AND($U$3&gt;=$X$3,$S$3&gt;=$Y$3),"Var.1; ","")</f>
        <v/>
      </c>
      <c r="AB3" s="287"/>
    </row>
    <row r="4" spans="1:30" ht="21.75" customHeight="1" thickBot="1" x14ac:dyDescent="0.25">
      <c r="A4" s="15" t="s">
        <v>8</v>
      </c>
      <c r="B4" s="71">
        <f>'Begr.-Rechner int. Prod.'!B5</f>
        <v>1.4</v>
      </c>
      <c r="C4" s="72">
        <f>'Begr.-Rechner int. Prod.'!C5</f>
        <v>175</v>
      </c>
      <c r="D4" s="218">
        <f t="shared" ref="D4:D62" si="0">IF(ISERROR(C4*B4),0,C4*B4)</f>
        <v>244.99999999999997</v>
      </c>
      <c r="E4" s="219">
        <f>'Begr.-Rechner int. Prod.'!E5</f>
        <v>0</v>
      </c>
      <c r="F4" s="77">
        <f t="shared" ref="F4:F53" si="1">IF(ISERROR(E4*B4),0,(E4*B4))</f>
        <v>0</v>
      </c>
      <c r="G4" s="78">
        <f t="shared" ref="G4:G53" si="2">IF(ISERROR(E4/C4),0,(E4/C4))</f>
        <v>0</v>
      </c>
      <c r="H4" s="79">
        <f t="shared" ref="H4:H53" si="3">IF(ISERROR($I$2*E4),0,($I$2*E4))</f>
        <v>0</v>
      </c>
      <c r="I4" s="220" t="s">
        <v>368</v>
      </c>
      <c r="J4" s="17"/>
      <c r="K4" s="17"/>
      <c r="L4" s="17"/>
      <c r="M4" s="220" t="s">
        <v>268</v>
      </c>
      <c r="N4" s="17" t="s">
        <v>389</v>
      </c>
      <c r="O4" s="220" t="str">
        <f>IF(E4&gt;0,"ja","nein")</f>
        <v>nein</v>
      </c>
      <c r="P4" s="220" t="str">
        <f t="shared" ref="P4:P62" si="4">IF(O4="ja",I4,"")</f>
        <v/>
      </c>
      <c r="R4" s="262">
        <f>COUNTIFS($M$3:$M$69,"nein",$O$3:$O$69,"ja")</f>
        <v>0</v>
      </c>
      <c r="V4" s="267" t="str">
        <f t="shared" ref="V4:V67" si="5">IF(AND(O4="ja",N4="ja"),1,"")</f>
        <v/>
      </c>
      <c r="W4" t="s">
        <v>376</v>
      </c>
      <c r="X4">
        <v>7</v>
      </c>
      <c r="Y4">
        <v>3</v>
      </c>
      <c r="Z4" t="str">
        <f>IF(AND($T$3&gt;=$X$4,$S$3&gt;=$Y$4),"Var.2; ","")</f>
        <v/>
      </c>
      <c r="AB4" s="287" t="s">
        <v>482</v>
      </c>
      <c r="AC4" t="s">
        <v>491</v>
      </c>
      <c r="AD4" t="s">
        <v>16</v>
      </c>
    </row>
    <row r="5" spans="1:30" ht="21.75" customHeight="1" thickBot="1" x14ac:dyDescent="0.25">
      <c r="A5" s="15" t="s">
        <v>9</v>
      </c>
      <c r="B5" s="71">
        <f>'Begr.-Rechner int. Prod.'!B6</f>
        <v>4.92</v>
      </c>
      <c r="C5" s="72">
        <f>'Begr.-Rechner int. Prod.'!C6</f>
        <v>25</v>
      </c>
      <c r="D5" s="218">
        <f t="shared" si="0"/>
        <v>123</v>
      </c>
      <c r="E5" s="219">
        <f>'Begr.-Rechner int. Prod.'!E6</f>
        <v>0</v>
      </c>
      <c r="F5" s="77">
        <f t="shared" si="1"/>
        <v>0</v>
      </c>
      <c r="G5" s="78">
        <f t="shared" si="2"/>
        <v>0</v>
      </c>
      <c r="H5" s="79">
        <f t="shared" si="3"/>
        <v>0</v>
      </c>
      <c r="I5" s="220" t="s">
        <v>368</v>
      </c>
      <c r="J5" s="221"/>
      <c r="K5" s="17"/>
      <c r="L5" s="17"/>
      <c r="M5" s="220" t="s">
        <v>268</v>
      </c>
      <c r="N5" s="17" t="s">
        <v>389</v>
      </c>
      <c r="O5" s="220" t="str">
        <f t="shared" ref="O5:O69" si="6">IF(E5&gt;0,"ja","nein")</f>
        <v>nein</v>
      </c>
      <c r="P5" s="220" t="str">
        <f t="shared" si="4"/>
        <v/>
      </c>
      <c r="R5" s="262">
        <f>COUNTIFS($M$3:$M$69,"ja",$O$3:$O$69,"ja")</f>
        <v>0</v>
      </c>
      <c r="V5" s="267" t="str">
        <f t="shared" si="5"/>
        <v/>
      </c>
      <c r="W5" t="s">
        <v>379</v>
      </c>
      <c r="X5">
        <v>3</v>
      </c>
      <c r="Y5">
        <v>2</v>
      </c>
      <c r="Z5" t="str">
        <f>IF(AND($T$3&gt;=$X$5,$S$3&gt;=$Y$5),"Var.3; ","")</f>
        <v/>
      </c>
      <c r="AB5" s="287" t="s">
        <v>483</v>
      </c>
      <c r="AC5" t="s">
        <v>492</v>
      </c>
      <c r="AD5" t="s">
        <v>789</v>
      </c>
    </row>
    <row r="6" spans="1:30" ht="21.75" customHeight="1" thickBot="1" x14ac:dyDescent="0.25">
      <c r="A6" s="58" t="s">
        <v>75</v>
      </c>
      <c r="B6" s="71">
        <f>'Begr.-Rechner int. Prod.'!B7</f>
        <v>3.15</v>
      </c>
      <c r="C6" s="72">
        <f>'Begr.-Rechner int. Prod.'!C7</f>
        <v>25</v>
      </c>
      <c r="D6" s="218">
        <f t="shared" si="0"/>
        <v>78.75</v>
      </c>
      <c r="E6" s="219">
        <f>'Begr.-Rechner int. Prod.'!E7</f>
        <v>0</v>
      </c>
      <c r="F6" s="77">
        <f t="shared" si="1"/>
        <v>0</v>
      </c>
      <c r="G6" s="78">
        <f t="shared" si="2"/>
        <v>0</v>
      </c>
      <c r="H6" s="79">
        <f t="shared" si="3"/>
        <v>0</v>
      </c>
      <c r="I6" s="220" t="s">
        <v>203</v>
      </c>
      <c r="J6" s="17"/>
      <c r="K6" s="17"/>
      <c r="L6" s="17"/>
      <c r="M6" s="220" t="s">
        <v>268</v>
      </c>
      <c r="N6" s="220" t="s">
        <v>268</v>
      </c>
      <c r="O6" s="220" t="str">
        <f t="shared" si="6"/>
        <v>nein</v>
      </c>
      <c r="P6" s="220" t="str">
        <f t="shared" si="4"/>
        <v/>
      </c>
      <c r="V6" s="267" t="str">
        <f t="shared" si="5"/>
        <v/>
      </c>
      <c r="W6" t="s">
        <v>380</v>
      </c>
      <c r="X6">
        <v>3</v>
      </c>
      <c r="Y6">
        <v>2</v>
      </c>
      <c r="Z6" t="str">
        <f>IF(AND($T$3&gt;=$X$6,$S$3&gt;=$Y$6),"Var.4; ","")</f>
        <v/>
      </c>
      <c r="AB6" s="287" t="s">
        <v>203</v>
      </c>
      <c r="AD6" t="s">
        <v>128</v>
      </c>
    </row>
    <row r="7" spans="1:30" ht="21.75" customHeight="1" thickBot="1" x14ac:dyDescent="0.25">
      <c r="A7" s="58" t="s">
        <v>76</v>
      </c>
      <c r="B7" s="71">
        <f>'Begr.-Rechner int. Prod.'!B8</f>
        <v>1.56</v>
      </c>
      <c r="C7" s="72">
        <f>'Begr.-Rechner int. Prod.'!C8</f>
        <v>160</v>
      </c>
      <c r="D7" s="218">
        <f t="shared" si="0"/>
        <v>249.60000000000002</v>
      </c>
      <c r="E7" s="219">
        <f>'Begr.-Rechner int. Prod.'!E8</f>
        <v>0</v>
      </c>
      <c r="F7" s="77">
        <f t="shared" si="1"/>
        <v>0</v>
      </c>
      <c r="G7" s="78">
        <f t="shared" si="2"/>
        <v>0</v>
      </c>
      <c r="H7" s="79">
        <f t="shared" si="3"/>
        <v>0</v>
      </c>
      <c r="I7" s="220" t="s">
        <v>368</v>
      </c>
      <c r="J7" s="17"/>
      <c r="K7" s="17"/>
      <c r="L7" s="17"/>
      <c r="M7" s="220" t="s">
        <v>268</v>
      </c>
      <c r="N7" s="17" t="s">
        <v>389</v>
      </c>
      <c r="O7" s="220" t="str">
        <f t="shared" si="6"/>
        <v>nein</v>
      </c>
      <c r="P7" s="220" t="str">
        <f t="shared" si="4"/>
        <v/>
      </c>
      <c r="V7" s="267" t="str">
        <f t="shared" si="5"/>
        <v/>
      </c>
      <c r="W7" t="s">
        <v>381</v>
      </c>
      <c r="X7">
        <v>3</v>
      </c>
      <c r="Y7">
        <v>2</v>
      </c>
      <c r="Z7" t="str">
        <f>IF(AND($T$3&gt;=$X$7,$S$3&gt;=$Y$7),"Var.5; ","")</f>
        <v/>
      </c>
      <c r="AB7" s="287" t="s">
        <v>484</v>
      </c>
      <c r="AD7" t="s">
        <v>790</v>
      </c>
    </row>
    <row r="8" spans="1:30" ht="21.75" customHeight="1" thickBot="1" x14ac:dyDescent="0.25">
      <c r="A8" s="19" t="s">
        <v>11</v>
      </c>
      <c r="B8" s="71">
        <f>'Begr.-Rechner int. Prod.'!B9</f>
        <v>2.16</v>
      </c>
      <c r="C8" s="72">
        <f>'Begr.-Rechner int. Prod.'!C9</f>
        <v>70</v>
      </c>
      <c r="D8" s="218">
        <f t="shared" si="0"/>
        <v>151.20000000000002</v>
      </c>
      <c r="E8" s="219">
        <f>'Begr.-Rechner int. Prod.'!E9</f>
        <v>0</v>
      </c>
      <c r="F8" s="77">
        <f t="shared" si="1"/>
        <v>0</v>
      </c>
      <c r="G8" s="78">
        <f t="shared" si="2"/>
        <v>0</v>
      </c>
      <c r="H8" s="79">
        <f t="shared" si="3"/>
        <v>0</v>
      </c>
      <c r="I8" s="220" t="s">
        <v>369</v>
      </c>
      <c r="J8" s="17"/>
      <c r="K8" s="17"/>
      <c r="L8" s="17"/>
      <c r="M8" s="220" t="s">
        <v>268</v>
      </c>
      <c r="N8" s="17" t="s">
        <v>389</v>
      </c>
      <c r="O8" s="220" t="str">
        <f t="shared" si="6"/>
        <v>nein</v>
      </c>
      <c r="P8" s="220" t="str">
        <f t="shared" si="4"/>
        <v/>
      </c>
      <c r="V8" s="267" t="str">
        <f t="shared" si="5"/>
        <v/>
      </c>
      <c r="W8" t="s">
        <v>382</v>
      </c>
      <c r="X8" s="259"/>
      <c r="Y8" s="259"/>
      <c r="Z8" t="str">
        <f>IF($R$3="ja","Var. 6 *","")</f>
        <v/>
      </c>
      <c r="AB8" s="287" t="s">
        <v>369</v>
      </c>
      <c r="AD8" t="s">
        <v>791</v>
      </c>
    </row>
    <row r="9" spans="1:30" ht="33" customHeight="1" thickBot="1" x14ac:dyDescent="0.25">
      <c r="A9" s="29" t="s">
        <v>12</v>
      </c>
      <c r="B9" s="71">
        <f>'Begr.-Rechner int. Prod.'!B10</f>
        <v>2.7</v>
      </c>
      <c r="C9" s="72">
        <f>'Begr.-Rechner int. Prod.'!C10</f>
        <v>40</v>
      </c>
      <c r="D9" s="218">
        <f t="shared" si="0"/>
        <v>108</v>
      </c>
      <c r="E9" s="219">
        <f>'Begr.-Rechner int. Prod.'!E10</f>
        <v>0</v>
      </c>
      <c r="F9" s="77">
        <f t="shared" si="1"/>
        <v>0</v>
      </c>
      <c r="G9" s="78">
        <f t="shared" si="2"/>
        <v>0</v>
      </c>
      <c r="H9" s="79">
        <f t="shared" si="3"/>
        <v>0</v>
      </c>
      <c r="I9" s="220" t="s">
        <v>203</v>
      </c>
      <c r="J9" s="17"/>
      <c r="K9" s="17"/>
      <c r="L9" s="17"/>
      <c r="M9" s="220" t="s">
        <v>268</v>
      </c>
      <c r="N9" s="17" t="s">
        <v>268</v>
      </c>
      <c r="O9" s="220" t="str">
        <f t="shared" si="6"/>
        <v>nein</v>
      </c>
      <c r="P9" s="220" t="str">
        <f t="shared" si="4"/>
        <v/>
      </c>
      <c r="V9" s="267" t="str">
        <f t="shared" si="5"/>
        <v/>
      </c>
      <c r="W9" t="s">
        <v>797</v>
      </c>
      <c r="X9">
        <v>3</v>
      </c>
      <c r="Y9">
        <v>2</v>
      </c>
      <c r="Z9" t="str">
        <f>IF(AND($T$3&gt;=$X$9,$S$3&gt;=$Y$9),"Var.7","")</f>
        <v/>
      </c>
      <c r="AB9" s="287" t="s">
        <v>370</v>
      </c>
      <c r="AD9" t="s">
        <v>640</v>
      </c>
    </row>
    <row r="10" spans="1:30" ht="33" customHeight="1" thickBot="1" x14ac:dyDescent="0.25">
      <c r="A10" s="23" t="s">
        <v>524</v>
      </c>
      <c r="B10" s="71">
        <f>'Begr.-Rechner int. Prod.'!B11</f>
        <v>3.97</v>
      </c>
      <c r="C10" s="72">
        <f>'Begr.-Rechner int. Prod.'!C11</f>
        <v>30</v>
      </c>
      <c r="D10" s="218">
        <f t="shared" si="0"/>
        <v>119.10000000000001</v>
      </c>
      <c r="E10" s="219">
        <f>'Begr.-Rechner int. Prod.'!E11</f>
        <v>0</v>
      </c>
      <c r="F10" s="77">
        <f t="shared" si="1"/>
        <v>0</v>
      </c>
      <c r="G10" s="78">
        <f t="shared" si="2"/>
        <v>0</v>
      </c>
      <c r="H10" s="79">
        <f t="shared" si="3"/>
        <v>0</v>
      </c>
      <c r="I10" s="220" t="s">
        <v>203</v>
      </c>
      <c r="J10" s="17"/>
      <c r="K10" s="17"/>
      <c r="L10" s="17"/>
      <c r="M10" s="220" t="s">
        <v>268</v>
      </c>
      <c r="N10" s="17" t="s">
        <v>268</v>
      </c>
      <c r="O10" s="220" t="str">
        <f t="shared" si="6"/>
        <v>nein</v>
      </c>
      <c r="P10" s="220" t="str">
        <f t="shared" si="4"/>
        <v/>
      </c>
      <c r="V10" s="267" t="str">
        <f t="shared" si="5"/>
        <v/>
      </c>
      <c r="Z10" t="str">
        <f>IF(AND($Z3="",Z4="",Z5="",Z6="",Z7="",Z8=""),"keine ÖPUL Konformität gegeben","")</f>
        <v>keine ÖPUL Konformität gegeben</v>
      </c>
      <c r="AB10" s="287" t="s">
        <v>161</v>
      </c>
    </row>
    <row r="11" spans="1:30" ht="21.75" customHeight="1" thickBot="1" x14ac:dyDescent="0.25">
      <c r="A11" s="59" t="s">
        <v>78</v>
      </c>
      <c r="B11" s="71">
        <f>'Begr.-Rechner int. Prod.'!B12</f>
        <v>3.47</v>
      </c>
      <c r="C11" s="72">
        <f>'Begr.-Rechner int. Prod.'!C12</f>
        <v>180</v>
      </c>
      <c r="D11" s="218">
        <f t="shared" si="0"/>
        <v>624.6</v>
      </c>
      <c r="E11" s="219">
        <f>'Begr.-Rechner int. Prod.'!E12</f>
        <v>0</v>
      </c>
      <c r="F11" s="80">
        <f t="shared" si="1"/>
        <v>0</v>
      </c>
      <c r="G11" s="78">
        <f t="shared" si="2"/>
        <v>0</v>
      </c>
      <c r="H11" s="79">
        <f t="shared" si="3"/>
        <v>0</v>
      </c>
      <c r="I11" s="220" t="s">
        <v>368</v>
      </c>
      <c r="J11" s="17"/>
      <c r="K11" s="17"/>
      <c r="L11" s="17"/>
      <c r="M11" s="220" t="s">
        <v>268</v>
      </c>
      <c r="N11" s="17" t="s">
        <v>389</v>
      </c>
      <c r="O11" s="220" t="str">
        <f t="shared" si="6"/>
        <v>nein</v>
      </c>
      <c r="P11" s="220" t="str">
        <f t="shared" si="4"/>
        <v/>
      </c>
      <c r="V11" s="267" t="str">
        <f t="shared" si="5"/>
        <v/>
      </c>
      <c r="AB11" s="287" t="s">
        <v>368</v>
      </c>
    </row>
    <row r="12" spans="1:30" ht="21.75" customHeight="1" thickBot="1" x14ac:dyDescent="0.25">
      <c r="A12" s="21" t="s">
        <v>14</v>
      </c>
      <c r="B12" s="71">
        <f>'Begr.-Rechner int. Prod.'!B13</f>
        <v>1.28</v>
      </c>
      <c r="C12" s="72">
        <f>'Begr.-Rechner int. Prod.'!C13</f>
        <v>160</v>
      </c>
      <c r="D12" s="218">
        <f t="shared" si="0"/>
        <v>204.8</v>
      </c>
      <c r="E12" s="219">
        <f>'Begr.-Rechner int. Prod.'!E13</f>
        <v>0</v>
      </c>
      <c r="F12" s="81">
        <f t="shared" si="1"/>
        <v>0</v>
      </c>
      <c r="G12" s="78">
        <f t="shared" si="2"/>
        <v>0</v>
      </c>
      <c r="H12" s="82">
        <f t="shared" si="3"/>
        <v>0</v>
      </c>
      <c r="I12" s="220" t="s">
        <v>368</v>
      </c>
      <c r="J12" s="17"/>
      <c r="K12" s="17"/>
      <c r="L12" s="17"/>
      <c r="M12" s="17" t="s">
        <v>389</v>
      </c>
      <c r="N12" s="17" t="s">
        <v>389</v>
      </c>
      <c r="O12" s="220" t="str">
        <f t="shared" si="6"/>
        <v>nein</v>
      </c>
      <c r="P12" s="220" t="str">
        <f t="shared" si="4"/>
        <v/>
      </c>
      <c r="V12" s="267" t="str">
        <f t="shared" si="5"/>
        <v/>
      </c>
      <c r="AB12" s="287" t="s">
        <v>485</v>
      </c>
    </row>
    <row r="13" spans="1:30" ht="21.75" customHeight="1" thickBot="1" x14ac:dyDescent="0.25">
      <c r="A13" s="19" t="s">
        <v>79</v>
      </c>
      <c r="B13" s="71">
        <f>'Begr.-Rechner int. Prod.'!B14</f>
        <v>14.1</v>
      </c>
      <c r="C13" s="72">
        <f>'Begr.-Rechner int. Prod.'!C14</f>
        <v>4</v>
      </c>
      <c r="D13" s="218">
        <f t="shared" si="0"/>
        <v>56.4</v>
      </c>
      <c r="E13" s="219">
        <f>'Begr.-Rechner int. Prod.'!E14</f>
        <v>0</v>
      </c>
      <c r="F13" s="77">
        <f t="shared" si="1"/>
        <v>0</v>
      </c>
      <c r="G13" s="78">
        <f t="shared" si="2"/>
        <v>0</v>
      </c>
      <c r="H13" s="79">
        <f t="shared" si="3"/>
        <v>0</v>
      </c>
      <c r="I13" s="220" t="s">
        <v>161</v>
      </c>
      <c r="J13" s="17"/>
      <c r="K13" s="17"/>
      <c r="L13" s="17"/>
      <c r="M13" s="220" t="s">
        <v>268</v>
      </c>
      <c r="N13" s="17" t="s">
        <v>389</v>
      </c>
      <c r="O13" s="220" t="str">
        <f t="shared" si="6"/>
        <v>nein</v>
      </c>
      <c r="P13" s="220" t="str">
        <f t="shared" si="4"/>
        <v/>
      </c>
      <c r="V13" s="267" t="str">
        <f t="shared" si="5"/>
        <v/>
      </c>
      <c r="AB13" s="287" t="s">
        <v>372</v>
      </c>
    </row>
    <row r="14" spans="1:30" ht="21.75" customHeight="1" thickBot="1" x14ac:dyDescent="0.25">
      <c r="A14" s="19" t="s">
        <v>15</v>
      </c>
      <c r="B14" s="71">
        <f>'Begr.-Rechner int. Prod.'!B15</f>
        <v>8.66</v>
      </c>
      <c r="C14" s="72">
        <f>'Begr.-Rechner int. Prod.'!C15</f>
        <v>30</v>
      </c>
      <c r="D14" s="218">
        <f t="shared" si="0"/>
        <v>259.8</v>
      </c>
      <c r="E14" s="219">
        <f>'Begr.-Rechner int. Prod.'!E15</f>
        <v>0</v>
      </c>
      <c r="F14" s="77">
        <f t="shared" si="1"/>
        <v>0</v>
      </c>
      <c r="G14" s="78">
        <f t="shared" si="2"/>
        <v>0</v>
      </c>
      <c r="H14" s="79">
        <f t="shared" si="3"/>
        <v>0</v>
      </c>
      <c r="I14" s="220" t="s">
        <v>368</v>
      </c>
      <c r="J14" s="17"/>
      <c r="K14" s="17"/>
      <c r="L14" s="17"/>
      <c r="M14" s="220" t="s">
        <v>268</v>
      </c>
      <c r="N14" s="17" t="s">
        <v>389</v>
      </c>
      <c r="O14" s="220" t="str">
        <f t="shared" si="6"/>
        <v>nein</v>
      </c>
      <c r="P14" s="220" t="str">
        <f t="shared" si="4"/>
        <v/>
      </c>
      <c r="V14" s="267" t="str">
        <f t="shared" si="5"/>
        <v/>
      </c>
      <c r="AB14" s="287" t="s">
        <v>371</v>
      </c>
    </row>
    <row r="15" spans="1:30" ht="21.75" customHeight="1" thickBot="1" x14ac:dyDescent="0.25">
      <c r="A15" s="23" t="s">
        <v>16</v>
      </c>
      <c r="B15" s="71">
        <f>'Begr.-Rechner int. Prod.'!B16</f>
        <v>2.08</v>
      </c>
      <c r="C15" s="72">
        <f>'Begr.-Rechner int. Prod.'!C16</f>
        <v>120</v>
      </c>
      <c r="D15" s="218">
        <f t="shared" si="0"/>
        <v>249.60000000000002</v>
      </c>
      <c r="E15" s="219">
        <f>'Begr.-Rechner int. Prod.'!E16</f>
        <v>0</v>
      </c>
      <c r="F15" s="77">
        <f t="shared" si="1"/>
        <v>0</v>
      </c>
      <c r="G15" s="78">
        <f t="shared" si="2"/>
        <v>0</v>
      </c>
      <c r="H15" s="79">
        <f t="shared" si="3"/>
        <v>0</v>
      </c>
      <c r="I15" s="220" t="s">
        <v>203</v>
      </c>
      <c r="J15" s="17"/>
      <c r="K15" s="17"/>
      <c r="L15" s="17"/>
      <c r="M15" s="17" t="s">
        <v>389</v>
      </c>
      <c r="N15" s="17" t="s">
        <v>268</v>
      </c>
      <c r="O15" s="220" t="str">
        <f t="shared" si="6"/>
        <v>nein</v>
      </c>
      <c r="P15" s="220" t="str">
        <f t="shared" si="4"/>
        <v/>
      </c>
      <c r="V15" s="267" t="str">
        <f t="shared" si="5"/>
        <v/>
      </c>
    </row>
    <row r="16" spans="1:30" ht="21.75" customHeight="1" thickBot="1" x14ac:dyDescent="0.25">
      <c r="A16" s="19" t="s">
        <v>83</v>
      </c>
      <c r="B16" s="71">
        <f>'Begr.-Rechner int. Prod.'!B17</f>
        <v>10.220000000000001</v>
      </c>
      <c r="C16" s="72">
        <f>'Begr.-Rechner int. Prod.'!C17</f>
        <v>2</v>
      </c>
      <c r="D16" s="218">
        <f t="shared" si="0"/>
        <v>20.440000000000001</v>
      </c>
      <c r="E16" s="219">
        <f>'Begr.-Rechner int. Prod.'!E17</f>
        <v>0</v>
      </c>
      <c r="F16" s="77">
        <f t="shared" si="1"/>
        <v>0</v>
      </c>
      <c r="G16" s="78">
        <f t="shared" si="2"/>
        <v>0</v>
      </c>
      <c r="H16" s="79">
        <f t="shared" si="3"/>
        <v>0</v>
      </c>
      <c r="I16" s="220" t="s">
        <v>161</v>
      </c>
      <c r="J16" s="17"/>
      <c r="K16" s="17"/>
      <c r="L16" s="17"/>
      <c r="M16" s="220" t="s">
        <v>268</v>
      </c>
      <c r="N16" s="17" t="s">
        <v>389</v>
      </c>
      <c r="O16" s="220" t="str">
        <f t="shared" si="6"/>
        <v>nein</v>
      </c>
      <c r="P16" s="220" t="str">
        <f t="shared" si="4"/>
        <v/>
      </c>
      <c r="V16" s="267" t="str">
        <f t="shared" si="5"/>
        <v/>
      </c>
    </row>
    <row r="17" spans="1:22" ht="21.75" customHeight="1" thickBot="1" x14ac:dyDescent="0.25">
      <c r="A17" s="19" t="s">
        <v>84</v>
      </c>
      <c r="B17" s="71">
        <f>'Begr.-Rechner int. Prod.'!B18</f>
        <v>3.98</v>
      </c>
      <c r="C17" s="72">
        <f>'Begr.-Rechner int. Prod.'!C18</f>
        <v>15</v>
      </c>
      <c r="D17" s="218">
        <f t="shared" si="0"/>
        <v>59.7</v>
      </c>
      <c r="E17" s="219">
        <f>'Begr.-Rechner int. Prod.'!E18</f>
        <v>0</v>
      </c>
      <c r="F17" s="77">
        <f t="shared" si="1"/>
        <v>0</v>
      </c>
      <c r="G17" s="78">
        <f t="shared" si="2"/>
        <v>0</v>
      </c>
      <c r="H17" s="79">
        <f t="shared" si="3"/>
        <v>0</v>
      </c>
      <c r="I17" s="220" t="s">
        <v>203</v>
      </c>
      <c r="J17" s="17"/>
      <c r="K17" s="17"/>
      <c r="L17" s="17"/>
      <c r="M17" s="220" t="s">
        <v>268</v>
      </c>
      <c r="N17" s="17" t="s">
        <v>268</v>
      </c>
      <c r="O17" s="220" t="str">
        <f t="shared" si="6"/>
        <v>nein</v>
      </c>
      <c r="P17" s="220" t="str">
        <f t="shared" si="4"/>
        <v/>
      </c>
      <c r="V17" s="267" t="str">
        <f t="shared" si="5"/>
        <v/>
      </c>
    </row>
    <row r="18" spans="1:22" ht="21.75" customHeight="1" thickBot="1" x14ac:dyDescent="0.25">
      <c r="A18" s="19" t="s">
        <v>85</v>
      </c>
      <c r="B18" s="71">
        <f>'Begr.-Rechner int. Prod.'!B19</f>
        <v>13.16</v>
      </c>
      <c r="C18" s="72">
        <f>'Begr.-Rechner int. Prod.'!C19</f>
        <v>20</v>
      </c>
      <c r="D18" s="218">
        <f t="shared" si="0"/>
        <v>263.2</v>
      </c>
      <c r="E18" s="219">
        <f>'Begr.-Rechner int. Prod.'!E19</f>
        <v>0</v>
      </c>
      <c r="F18" s="77">
        <f t="shared" si="1"/>
        <v>0</v>
      </c>
      <c r="G18" s="78">
        <f t="shared" si="2"/>
        <v>0</v>
      </c>
      <c r="H18" s="79">
        <f t="shared" si="3"/>
        <v>0</v>
      </c>
      <c r="I18" s="220" t="s">
        <v>368</v>
      </c>
      <c r="J18" s="17"/>
      <c r="K18" s="17"/>
      <c r="L18" s="17"/>
      <c r="M18" s="220" t="s">
        <v>268</v>
      </c>
      <c r="N18" s="17" t="s">
        <v>389</v>
      </c>
      <c r="O18" s="220" t="str">
        <f t="shared" si="6"/>
        <v>nein</v>
      </c>
      <c r="P18" s="220" t="str">
        <f t="shared" si="4"/>
        <v/>
      </c>
      <c r="V18" s="267" t="str">
        <f t="shared" si="5"/>
        <v/>
      </c>
    </row>
    <row r="19" spans="1:22" ht="21.75" customHeight="1" thickBot="1" x14ac:dyDescent="0.25">
      <c r="A19" s="23" t="s">
        <v>543</v>
      </c>
      <c r="B19" s="71">
        <f>'Begr.-Rechner int. Prod.'!B20</f>
        <v>19.55</v>
      </c>
      <c r="C19" s="72">
        <f>'Begr.-Rechner int. Prod.'!C20</f>
        <v>20</v>
      </c>
      <c r="D19" s="218">
        <f t="shared" si="0"/>
        <v>391</v>
      </c>
      <c r="E19" s="219">
        <f>'Begr.-Rechner int. Prod.'!E20</f>
        <v>0</v>
      </c>
      <c r="F19" s="77">
        <f t="shared" si="1"/>
        <v>0</v>
      </c>
      <c r="G19" s="78">
        <f t="shared" si="2"/>
        <v>0</v>
      </c>
      <c r="H19" s="79">
        <f t="shared" si="3"/>
        <v>0</v>
      </c>
      <c r="I19" s="220" t="s">
        <v>368</v>
      </c>
      <c r="J19" s="17"/>
      <c r="K19" s="17"/>
      <c r="L19" s="17"/>
      <c r="M19" s="220" t="s">
        <v>268</v>
      </c>
      <c r="N19" s="17" t="s">
        <v>389</v>
      </c>
      <c r="O19" s="220" t="str">
        <f t="shared" si="6"/>
        <v>nein</v>
      </c>
      <c r="P19" s="220" t="str">
        <f t="shared" si="4"/>
        <v/>
      </c>
      <c r="V19" s="267" t="str">
        <f t="shared" si="5"/>
        <v/>
      </c>
    </row>
    <row r="20" spans="1:22" ht="21.75" customHeight="1" thickBot="1" x14ac:dyDescent="0.25">
      <c r="A20" s="19" t="s">
        <v>17</v>
      </c>
      <c r="B20" s="71">
        <f>'Begr.-Rechner int. Prod.'!B21</f>
        <v>3.42</v>
      </c>
      <c r="C20" s="72">
        <f>'Begr.-Rechner int. Prod.'!C21</f>
        <v>30</v>
      </c>
      <c r="D20" s="218">
        <f t="shared" si="0"/>
        <v>102.6</v>
      </c>
      <c r="E20" s="219">
        <f>'Begr.-Rechner int. Prod.'!E21</f>
        <v>0</v>
      </c>
      <c r="F20" s="77">
        <f t="shared" si="1"/>
        <v>0</v>
      </c>
      <c r="G20" s="78">
        <f t="shared" si="2"/>
        <v>0</v>
      </c>
      <c r="H20" s="79">
        <f t="shared" si="3"/>
        <v>0</v>
      </c>
      <c r="I20" s="220" t="s">
        <v>368</v>
      </c>
      <c r="J20" s="17"/>
      <c r="K20" s="17"/>
      <c r="L20" s="17"/>
      <c r="M20" s="220" t="s">
        <v>268</v>
      </c>
      <c r="N20" s="17" t="s">
        <v>389</v>
      </c>
      <c r="O20" s="220" t="str">
        <f t="shared" si="6"/>
        <v>nein</v>
      </c>
      <c r="P20" s="220" t="str">
        <f t="shared" si="4"/>
        <v/>
      </c>
      <c r="V20" s="267" t="str">
        <f t="shared" si="5"/>
        <v/>
      </c>
    </row>
    <row r="21" spans="1:22" ht="21.75" customHeight="1" thickBot="1" x14ac:dyDescent="0.25">
      <c r="A21" s="19" t="s">
        <v>547</v>
      </c>
      <c r="B21" s="71">
        <f>'Begr.-Rechner int. Prod.'!B22</f>
        <v>2.4900000000000002</v>
      </c>
      <c r="C21" s="72">
        <f>'Begr.-Rechner int. Prod.'!C22</f>
        <v>40</v>
      </c>
      <c r="D21" s="218">
        <f t="shared" si="0"/>
        <v>99.600000000000009</v>
      </c>
      <c r="E21" s="219">
        <f>'Begr.-Rechner int. Prod.'!E22</f>
        <v>0</v>
      </c>
      <c r="F21" s="80">
        <f t="shared" si="1"/>
        <v>0</v>
      </c>
      <c r="G21" s="78">
        <f t="shared" si="2"/>
        <v>0</v>
      </c>
      <c r="H21" s="79">
        <f t="shared" si="3"/>
        <v>0</v>
      </c>
      <c r="I21" s="220" t="s">
        <v>203</v>
      </c>
      <c r="J21" s="17"/>
      <c r="K21" s="17"/>
      <c r="L21" s="17"/>
      <c r="M21" s="220" t="s">
        <v>268</v>
      </c>
      <c r="N21" s="17" t="s">
        <v>268</v>
      </c>
      <c r="O21" s="220" t="str">
        <f t="shared" si="6"/>
        <v>nein</v>
      </c>
      <c r="P21" s="220" t="str">
        <f t="shared" si="4"/>
        <v/>
      </c>
      <c r="V21" s="267" t="str">
        <f t="shared" si="5"/>
        <v/>
      </c>
    </row>
    <row r="22" spans="1:22" ht="21.75" customHeight="1" thickBot="1" x14ac:dyDescent="0.25">
      <c r="A22" s="21" t="s">
        <v>227</v>
      </c>
      <c r="B22" s="71">
        <f>'Begr.-Rechner int. Prod.'!B23</f>
        <v>5.71</v>
      </c>
      <c r="C22" s="72">
        <f>'Begr.-Rechner int. Prod.'!C23</f>
        <v>25</v>
      </c>
      <c r="D22" s="218">
        <f t="shared" si="0"/>
        <v>142.75</v>
      </c>
      <c r="E22" s="219">
        <f>'Begr.-Rechner int. Prod.'!E23</f>
        <v>0</v>
      </c>
      <c r="F22" s="83">
        <f t="shared" si="1"/>
        <v>0</v>
      </c>
      <c r="G22" s="78">
        <f t="shared" si="2"/>
        <v>0</v>
      </c>
      <c r="H22" s="84">
        <f t="shared" si="3"/>
        <v>0</v>
      </c>
      <c r="I22" s="220" t="s">
        <v>203</v>
      </c>
      <c r="J22" s="17"/>
      <c r="K22" s="17"/>
      <c r="L22" s="17"/>
      <c r="M22" s="220" t="s">
        <v>268</v>
      </c>
      <c r="N22" s="17" t="s">
        <v>268</v>
      </c>
      <c r="O22" s="220" t="str">
        <f t="shared" si="6"/>
        <v>nein</v>
      </c>
      <c r="P22" s="220" t="str">
        <f t="shared" si="4"/>
        <v/>
      </c>
      <c r="V22" s="267" t="str">
        <f t="shared" si="5"/>
        <v/>
      </c>
    </row>
    <row r="23" spans="1:22" ht="21.75" customHeight="1" thickBot="1" x14ac:dyDescent="0.25">
      <c r="A23" s="20" t="s">
        <v>552</v>
      </c>
      <c r="B23" s="71">
        <f>'Begr.-Rechner int. Prod.'!B24</f>
        <v>4.58</v>
      </c>
      <c r="C23" s="72">
        <f>'Begr.-Rechner int. Prod.'!C24</f>
        <v>10</v>
      </c>
      <c r="D23" s="218">
        <f t="shared" si="0"/>
        <v>45.8</v>
      </c>
      <c r="E23" s="219">
        <f>'Begr.-Rechner int. Prod.'!E24</f>
        <v>0</v>
      </c>
      <c r="F23" s="81">
        <f t="shared" si="1"/>
        <v>0</v>
      </c>
      <c r="G23" s="78">
        <f t="shared" si="2"/>
        <v>0</v>
      </c>
      <c r="H23" s="82">
        <f t="shared" si="3"/>
        <v>0</v>
      </c>
      <c r="I23" s="220" t="s">
        <v>161</v>
      </c>
      <c r="J23" s="17"/>
      <c r="K23" s="17"/>
      <c r="L23" s="17"/>
      <c r="M23" s="220" t="s">
        <v>268</v>
      </c>
      <c r="N23" s="17" t="s">
        <v>389</v>
      </c>
      <c r="O23" s="220" t="str">
        <f t="shared" si="6"/>
        <v>nein</v>
      </c>
      <c r="P23" s="220" t="str">
        <f t="shared" si="4"/>
        <v/>
      </c>
      <c r="V23" s="267" t="str">
        <f t="shared" si="5"/>
        <v/>
      </c>
    </row>
    <row r="24" spans="1:22" ht="21.75" customHeight="1" thickBot="1" x14ac:dyDescent="0.25">
      <c r="A24" s="23" t="s">
        <v>87</v>
      </c>
      <c r="B24" s="71">
        <f>'Begr.-Rechner int. Prod.'!B25</f>
        <v>19.940000000000001</v>
      </c>
      <c r="C24" s="72">
        <f>'Begr.-Rechner int. Prod.'!C25</f>
        <v>12</v>
      </c>
      <c r="D24" s="218">
        <f t="shared" si="0"/>
        <v>239.28000000000003</v>
      </c>
      <c r="E24" s="219">
        <f>'Begr.-Rechner int. Prod.'!E25</f>
        <v>0</v>
      </c>
      <c r="F24" s="77">
        <f t="shared" si="1"/>
        <v>0</v>
      </c>
      <c r="G24" s="78">
        <f t="shared" si="2"/>
        <v>0</v>
      </c>
      <c r="H24" s="79">
        <f t="shared" si="3"/>
        <v>0</v>
      </c>
      <c r="I24" s="220" t="s">
        <v>372</v>
      </c>
      <c r="J24" s="17"/>
      <c r="K24" s="17"/>
      <c r="L24" s="17"/>
      <c r="M24" s="220" t="s">
        <v>268</v>
      </c>
      <c r="N24" s="17" t="s">
        <v>389</v>
      </c>
      <c r="O24" s="220" t="str">
        <f t="shared" si="6"/>
        <v>nein</v>
      </c>
      <c r="P24" s="220" t="str">
        <f t="shared" si="4"/>
        <v/>
      </c>
      <c r="V24" s="267" t="str">
        <f t="shared" si="5"/>
        <v/>
      </c>
    </row>
    <row r="25" spans="1:22" ht="21.75" customHeight="1" thickBot="1" x14ac:dyDescent="0.25">
      <c r="A25" s="25" t="s">
        <v>20</v>
      </c>
      <c r="B25" s="71">
        <f>'Begr.-Rechner int. Prod.'!B26</f>
        <v>5.21</v>
      </c>
      <c r="C25" s="72">
        <f>'Begr.-Rechner int. Prod.'!C26</f>
        <v>10</v>
      </c>
      <c r="D25" s="218">
        <f t="shared" si="0"/>
        <v>52.1</v>
      </c>
      <c r="E25" s="219">
        <f>'Begr.-Rechner int. Prod.'!E26</f>
        <v>0</v>
      </c>
      <c r="F25" s="80">
        <f t="shared" si="1"/>
        <v>0</v>
      </c>
      <c r="G25" s="78">
        <f t="shared" si="2"/>
        <v>0</v>
      </c>
      <c r="H25" s="79">
        <f t="shared" si="3"/>
        <v>0</v>
      </c>
      <c r="I25" s="220" t="s">
        <v>161</v>
      </c>
      <c r="J25" s="17"/>
      <c r="K25" s="17"/>
      <c r="L25" s="17"/>
      <c r="M25" s="220" t="s">
        <v>268</v>
      </c>
      <c r="N25" s="17" t="s">
        <v>389</v>
      </c>
      <c r="O25" s="220" t="str">
        <f t="shared" si="6"/>
        <v>nein</v>
      </c>
      <c r="P25" s="220" t="str">
        <f t="shared" si="4"/>
        <v/>
      </c>
      <c r="V25" s="267" t="str">
        <f t="shared" si="5"/>
        <v/>
      </c>
    </row>
    <row r="26" spans="1:22" ht="21.75" customHeight="1" thickBot="1" x14ac:dyDescent="0.25">
      <c r="A26" s="26" t="s">
        <v>561</v>
      </c>
      <c r="B26" s="71">
        <f>'Begr.-Rechner int. Prod.'!B27</f>
        <v>5.89</v>
      </c>
      <c r="C26" s="72">
        <f>'Begr.-Rechner int. Prod.'!C27</f>
        <v>80</v>
      </c>
      <c r="D26" s="218">
        <f t="shared" si="0"/>
        <v>471.2</v>
      </c>
      <c r="E26" s="219">
        <f>'Begr.-Rechner int. Prod.'!E27</f>
        <v>0</v>
      </c>
      <c r="F26" s="83">
        <f t="shared" si="1"/>
        <v>0</v>
      </c>
      <c r="G26" s="78">
        <f t="shared" si="2"/>
        <v>0</v>
      </c>
      <c r="H26" s="84">
        <f t="shared" si="3"/>
        <v>0</v>
      </c>
      <c r="I26" s="220" t="s">
        <v>368</v>
      </c>
      <c r="J26" s="17"/>
      <c r="K26" s="17"/>
      <c r="L26" s="17"/>
      <c r="M26" s="220" t="s">
        <v>268</v>
      </c>
      <c r="N26" s="17" t="s">
        <v>389</v>
      </c>
      <c r="O26" s="220" t="str">
        <f t="shared" si="6"/>
        <v>nein</v>
      </c>
      <c r="P26" s="220" t="str">
        <f t="shared" si="4"/>
        <v/>
      </c>
      <c r="V26" s="267" t="str">
        <f t="shared" si="5"/>
        <v/>
      </c>
    </row>
    <row r="27" spans="1:22" ht="21.75" customHeight="1" thickBot="1" x14ac:dyDescent="0.25">
      <c r="A27" s="60" t="s">
        <v>564</v>
      </c>
      <c r="B27" s="71">
        <f>'Begr.-Rechner int. Prod.'!B28</f>
        <v>5.95</v>
      </c>
      <c r="C27" s="72">
        <f>'Begr.-Rechner int. Prod.'!C28</f>
        <v>80</v>
      </c>
      <c r="D27" s="218">
        <f t="shared" si="0"/>
        <v>476</v>
      </c>
      <c r="E27" s="219">
        <f>'Begr.-Rechner int. Prod.'!E28</f>
        <v>0</v>
      </c>
      <c r="F27" s="83">
        <f t="shared" si="1"/>
        <v>0</v>
      </c>
      <c r="G27" s="78">
        <f t="shared" si="2"/>
        <v>0</v>
      </c>
      <c r="H27" s="84">
        <f t="shared" si="3"/>
        <v>0</v>
      </c>
      <c r="I27" s="220" t="s">
        <v>368</v>
      </c>
      <c r="J27" s="17"/>
      <c r="K27" s="17"/>
      <c r="L27" s="17"/>
      <c r="M27" s="220" t="s">
        <v>268</v>
      </c>
      <c r="N27" s="17" t="s">
        <v>389</v>
      </c>
      <c r="O27" s="220" t="str">
        <f t="shared" si="6"/>
        <v>nein</v>
      </c>
      <c r="P27" s="220" t="str">
        <f t="shared" si="4"/>
        <v/>
      </c>
      <c r="V27" s="267" t="str">
        <f t="shared" si="5"/>
        <v/>
      </c>
    </row>
    <row r="28" spans="1:22" ht="21.75" customHeight="1" thickBot="1" x14ac:dyDescent="0.25">
      <c r="A28" s="26" t="s">
        <v>22</v>
      </c>
      <c r="B28" s="71">
        <f>'Begr.-Rechner int. Prod.'!B29</f>
        <v>7.57</v>
      </c>
      <c r="C28" s="72">
        <f>'Begr.-Rechner int. Prod.'!C29</f>
        <v>25</v>
      </c>
      <c r="D28" s="218">
        <f t="shared" si="0"/>
        <v>189.25</v>
      </c>
      <c r="E28" s="219">
        <f>'Begr.-Rechner int. Prod.'!E29</f>
        <v>0</v>
      </c>
      <c r="F28" s="81">
        <f t="shared" si="1"/>
        <v>0</v>
      </c>
      <c r="G28" s="78">
        <f t="shared" si="2"/>
        <v>0</v>
      </c>
      <c r="H28" s="82">
        <f t="shared" si="3"/>
        <v>0</v>
      </c>
      <c r="I28" s="220" t="s">
        <v>368</v>
      </c>
      <c r="J28" s="17"/>
      <c r="K28" s="17"/>
      <c r="L28" s="17"/>
      <c r="M28" s="220" t="s">
        <v>268</v>
      </c>
      <c r="N28" s="17" t="s">
        <v>389</v>
      </c>
      <c r="O28" s="220" t="str">
        <f t="shared" si="6"/>
        <v>nein</v>
      </c>
      <c r="P28" s="220" t="str">
        <f t="shared" si="4"/>
        <v/>
      </c>
      <c r="V28" s="267" t="str">
        <f t="shared" si="5"/>
        <v/>
      </c>
    </row>
    <row r="29" spans="1:22" ht="21.75" customHeight="1" thickBot="1" x14ac:dyDescent="0.25">
      <c r="A29" s="19" t="s">
        <v>571</v>
      </c>
      <c r="B29" s="71">
        <f>'Begr.-Rechner int. Prod.'!B30</f>
        <v>9.3800000000000008</v>
      </c>
      <c r="C29" s="72">
        <f>'Begr.-Rechner int. Prod.'!C30</f>
        <v>25</v>
      </c>
      <c r="D29" s="218">
        <f t="shared" si="0"/>
        <v>234.50000000000003</v>
      </c>
      <c r="E29" s="219">
        <f>'Begr.-Rechner int. Prod.'!E30</f>
        <v>0</v>
      </c>
      <c r="F29" s="77">
        <f t="shared" si="1"/>
        <v>0</v>
      </c>
      <c r="G29" s="78">
        <f t="shared" si="2"/>
        <v>0</v>
      </c>
      <c r="H29" s="79">
        <f t="shared" si="3"/>
        <v>0</v>
      </c>
      <c r="I29" s="220" t="s">
        <v>368</v>
      </c>
      <c r="J29" s="17"/>
      <c r="K29" s="17"/>
      <c r="L29" s="17"/>
      <c r="M29" s="220" t="s">
        <v>268</v>
      </c>
      <c r="N29" s="17" t="s">
        <v>389</v>
      </c>
      <c r="O29" s="220" t="str">
        <f t="shared" si="6"/>
        <v>nein</v>
      </c>
      <c r="P29" s="220" t="str">
        <f t="shared" si="4"/>
        <v/>
      </c>
      <c r="V29" s="267" t="str">
        <f t="shared" si="5"/>
        <v/>
      </c>
    </row>
    <row r="30" spans="1:22" ht="21.75" customHeight="1" thickBot="1" x14ac:dyDescent="0.25">
      <c r="A30" s="19" t="s">
        <v>359</v>
      </c>
      <c r="B30" s="71">
        <f>'Begr.-Rechner int. Prod.'!B31</f>
        <v>7.71</v>
      </c>
      <c r="C30" s="72">
        <f>'Begr.-Rechner int. Prod.'!C31</f>
        <v>25</v>
      </c>
      <c r="D30" s="218">
        <f t="shared" si="0"/>
        <v>192.75</v>
      </c>
      <c r="E30" s="219">
        <f>'Begr.-Rechner int. Prod.'!E31</f>
        <v>0</v>
      </c>
      <c r="F30" s="77">
        <f t="shared" si="1"/>
        <v>0</v>
      </c>
      <c r="G30" s="78">
        <f t="shared" si="2"/>
        <v>0</v>
      </c>
      <c r="H30" s="79">
        <f t="shared" si="3"/>
        <v>0</v>
      </c>
      <c r="I30" s="220" t="s">
        <v>368</v>
      </c>
      <c r="J30" s="17"/>
      <c r="K30" s="17"/>
      <c r="L30" s="17"/>
      <c r="M30" s="220" t="s">
        <v>268</v>
      </c>
      <c r="N30" s="17" t="s">
        <v>389</v>
      </c>
      <c r="O30" s="220" t="str">
        <f t="shared" si="6"/>
        <v>nein</v>
      </c>
      <c r="P30" s="220" t="str">
        <f t="shared" si="4"/>
        <v/>
      </c>
      <c r="V30" s="267" t="str">
        <f t="shared" si="5"/>
        <v/>
      </c>
    </row>
    <row r="31" spans="1:22" ht="36" customHeight="1" thickBot="1" x14ac:dyDescent="0.25">
      <c r="A31" s="19" t="s">
        <v>24</v>
      </c>
      <c r="B31" s="71">
        <f>'Begr.-Rechner int. Prod.'!B32</f>
        <v>7.82</v>
      </c>
      <c r="C31" s="72">
        <f>'Begr.-Rechner int. Prod.'!C32</f>
        <v>8</v>
      </c>
      <c r="D31" s="218">
        <f t="shared" si="0"/>
        <v>62.56</v>
      </c>
      <c r="E31" s="219">
        <f>'Begr.-Rechner int. Prod.'!E32</f>
        <v>0</v>
      </c>
      <c r="F31" s="77">
        <f t="shared" si="1"/>
        <v>0</v>
      </c>
      <c r="G31" s="78">
        <f t="shared" si="2"/>
        <v>0</v>
      </c>
      <c r="H31" s="79">
        <f t="shared" si="3"/>
        <v>0</v>
      </c>
      <c r="I31" s="220" t="s">
        <v>161</v>
      </c>
      <c r="J31" s="17"/>
      <c r="K31" s="17"/>
      <c r="L31" s="17"/>
      <c r="M31" s="220" t="s">
        <v>268</v>
      </c>
      <c r="N31" s="17" t="s">
        <v>389</v>
      </c>
      <c r="O31" s="220" t="str">
        <f t="shared" si="6"/>
        <v>nein</v>
      </c>
      <c r="P31" s="220" t="str">
        <f t="shared" si="4"/>
        <v/>
      </c>
      <c r="V31" s="267" t="str">
        <f t="shared" si="5"/>
        <v/>
      </c>
    </row>
    <row r="32" spans="1:22" ht="21.75" customHeight="1" thickBot="1" x14ac:dyDescent="0.25">
      <c r="A32" s="23" t="s">
        <v>360</v>
      </c>
      <c r="B32" s="71">
        <f>'Begr.-Rechner int. Prod.'!B33</f>
        <v>4</v>
      </c>
      <c r="C32" s="72">
        <f>'Begr.-Rechner int. Prod.'!C33</f>
        <v>10</v>
      </c>
      <c r="D32" s="218">
        <f t="shared" si="0"/>
        <v>40</v>
      </c>
      <c r="E32" s="219">
        <f>'Begr.-Rechner int. Prod.'!E33</f>
        <v>0</v>
      </c>
      <c r="F32" s="77">
        <f t="shared" si="1"/>
        <v>0</v>
      </c>
      <c r="G32" s="78">
        <f t="shared" si="2"/>
        <v>0</v>
      </c>
      <c r="H32" s="79">
        <f t="shared" si="3"/>
        <v>0</v>
      </c>
      <c r="I32" s="220" t="s">
        <v>370</v>
      </c>
      <c r="J32" s="17"/>
      <c r="K32" s="17"/>
      <c r="L32" s="17"/>
      <c r="M32" s="220" t="s">
        <v>268</v>
      </c>
      <c r="N32" s="17" t="s">
        <v>389</v>
      </c>
      <c r="O32" s="220" t="str">
        <f t="shared" si="6"/>
        <v>nein</v>
      </c>
      <c r="P32" s="220" t="str">
        <f t="shared" si="4"/>
        <v/>
      </c>
      <c r="V32" s="267" t="str">
        <f t="shared" si="5"/>
        <v/>
      </c>
    </row>
    <row r="33" spans="1:22" ht="21.75" customHeight="1" thickBot="1" x14ac:dyDescent="0.25">
      <c r="A33" s="19" t="s">
        <v>25</v>
      </c>
      <c r="B33" s="71">
        <f>'Begr.-Rechner int. Prod.'!B34</f>
        <v>3.37</v>
      </c>
      <c r="C33" s="72">
        <f>'Begr.-Rechner int. Prod.'!C34</f>
        <v>20</v>
      </c>
      <c r="D33" s="218">
        <f t="shared" si="0"/>
        <v>67.400000000000006</v>
      </c>
      <c r="E33" s="219">
        <f>'Begr.-Rechner int. Prod.'!E34</f>
        <v>0</v>
      </c>
      <c r="F33" s="77">
        <f t="shared" si="1"/>
        <v>0</v>
      </c>
      <c r="G33" s="78">
        <f t="shared" si="2"/>
        <v>0</v>
      </c>
      <c r="H33" s="79">
        <f t="shared" si="3"/>
        <v>0</v>
      </c>
      <c r="I33" s="220" t="s">
        <v>161</v>
      </c>
      <c r="J33" s="17"/>
      <c r="K33" s="17"/>
      <c r="L33" s="17"/>
      <c r="M33" s="220" t="s">
        <v>268</v>
      </c>
      <c r="N33" s="17" t="s">
        <v>389</v>
      </c>
      <c r="O33" s="220" t="str">
        <f t="shared" si="6"/>
        <v>nein</v>
      </c>
      <c r="P33" s="220" t="str">
        <f t="shared" si="4"/>
        <v/>
      </c>
      <c r="V33" s="267" t="str">
        <f t="shared" si="5"/>
        <v/>
      </c>
    </row>
    <row r="34" spans="1:22" ht="21.75" customHeight="1" thickBot="1" x14ac:dyDescent="0.25">
      <c r="A34" s="29" t="s">
        <v>122</v>
      </c>
      <c r="B34" s="71">
        <f>'Begr.-Rechner int. Prod.'!B35</f>
        <v>3.98</v>
      </c>
      <c r="C34" s="72">
        <f>'Begr.-Rechner int. Prod.'!C35</f>
        <v>25</v>
      </c>
      <c r="D34" s="218">
        <f t="shared" si="0"/>
        <v>99.5</v>
      </c>
      <c r="E34" s="219">
        <f>'Begr.-Rechner int. Prod.'!E35</f>
        <v>0</v>
      </c>
      <c r="F34" s="77">
        <f t="shared" si="1"/>
        <v>0</v>
      </c>
      <c r="G34" s="78">
        <f t="shared" si="2"/>
        <v>0</v>
      </c>
      <c r="H34" s="79">
        <f t="shared" si="3"/>
        <v>0</v>
      </c>
      <c r="I34" s="220" t="s">
        <v>161</v>
      </c>
      <c r="J34" s="17"/>
      <c r="K34" s="17"/>
      <c r="L34" s="17"/>
      <c r="M34" s="220" t="s">
        <v>268</v>
      </c>
      <c r="N34" s="17" t="s">
        <v>389</v>
      </c>
      <c r="O34" s="220" t="str">
        <f t="shared" si="6"/>
        <v>nein</v>
      </c>
      <c r="P34" s="220" t="str">
        <f t="shared" si="4"/>
        <v/>
      </c>
      <c r="V34" s="267" t="str">
        <f t="shared" si="5"/>
        <v/>
      </c>
    </row>
    <row r="35" spans="1:22" ht="21.75" customHeight="1" thickBot="1" x14ac:dyDescent="0.25">
      <c r="A35" s="29" t="s">
        <v>26</v>
      </c>
      <c r="B35" s="71">
        <f>'Begr.-Rechner int. Prod.'!B36</f>
        <v>5.05</v>
      </c>
      <c r="C35" s="72">
        <f>'Begr.-Rechner int. Prod.'!C36</f>
        <v>25</v>
      </c>
      <c r="D35" s="218">
        <f t="shared" si="0"/>
        <v>126.25</v>
      </c>
      <c r="E35" s="219">
        <f>'Begr.-Rechner int. Prod.'!E36</f>
        <v>0</v>
      </c>
      <c r="F35" s="77">
        <f t="shared" si="1"/>
        <v>0</v>
      </c>
      <c r="G35" s="78">
        <f t="shared" si="2"/>
        <v>0</v>
      </c>
      <c r="H35" s="79">
        <f t="shared" si="3"/>
        <v>0</v>
      </c>
      <c r="I35" s="220" t="s">
        <v>368</v>
      </c>
      <c r="J35" s="17"/>
      <c r="K35" s="17"/>
      <c r="L35" s="17"/>
      <c r="M35" s="220" t="s">
        <v>268</v>
      </c>
      <c r="N35" s="17" t="s">
        <v>389</v>
      </c>
      <c r="O35" s="220" t="str">
        <f t="shared" si="6"/>
        <v>nein</v>
      </c>
      <c r="P35" s="220" t="str">
        <f t="shared" si="4"/>
        <v/>
      </c>
      <c r="V35" s="267" t="str">
        <f t="shared" si="5"/>
        <v/>
      </c>
    </row>
    <row r="36" spans="1:22" ht="21.75" customHeight="1" thickBot="1" x14ac:dyDescent="0.25">
      <c r="A36" s="23" t="s">
        <v>27</v>
      </c>
      <c r="B36" s="71">
        <f>'Begr.-Rechner int. Prod.'!B37</f>
        <v>5.33</v>
      </c>
      <c r="C36" s="72">
        <f>'Begr.-Rechner int. Prod.'!C37</f>
        <v>16</v>
      </c>
      <c r="D36" s="218">
        <f t="shared" si="0"/>
        <v>85.28</v>
      </c>
      <c r="E36" s="219">
        <f>'Begr.-Rechner int. Prod.'!E37</f>
        <v>0</v>
      </c>
      <c r="F36" s="77">
        <f t="shared" si="1"/>
        <v>0</v>
      </c>
      <c r="G36" s="78">
        <f t="shared" si="2"/>
        <v>0</v>
      </c>
      <c r="H36" s="79">
        <f t="shared" si="3"/>
        <v>0</v>
      </c>
      <c r="I36" s="220" t="s">
        <v>371</v>
      </c>
      <c r="J36" s="17"/>
      <c r="K36" s="17"/>
      <c r="L36" s="17"/>
      <c r="M36" s="220" t="s">
        <v>268</v>
      </c>
      <c r="N36" s="17" t="s">
        <v>389</v>
      </c>
      <c r="O36" s="220" t="str">
        <f t="shared" si="6"/>
        <v>nein</v>
      </c>
      <c r="P36" s="220" t="str">
        <f t="shared" si="4"/>
        <v/>
      </c>
      <c r="V36" s="267" t="str">
        <f t="shared" si="5"/>
        <v/>
      </c>
    </row>
    <row r="37" spans="1:22" ht="21.75" customHeight="1" thickBot="1" x14ac:dyDescent="0.25">
      <c r="A37" s="23" t="s">
        <v>29</v>
      </c>
      <c r="B37" s="71">
        <f>'Begr.-Rechner int. Prod.'!B38</f>
        <v>2.2000000000000002</v>
      </c>
      <c r="C37" s="72">
        <f>'Begr.-Rechner int. Prod.'!C38</f>
        <v>120</v>
      </c>
      <c r="D37" s="218">
        <f t="shared" si="0"/>
        <v>264</v>
      </c>
      <c r="E37" s="219">
        <f>'Begr.-Rechner int. Prod.'!E38</f>
        <v>0</v>
      </c>
      <c r="F37" s="77">
        <f t="shared" si="1"/>
        <v>0</v>
      </c>
      <c r="G37" s="78">
        <f t="shared" si="2"/>
        <v>0</v>
      </c>
      <c r="H37" s="79">
        <f t="shared" si="3"/>
        <v>0</v>
      </c>
      <c r="I37" s="220" t="s">
        <v>368</v>
      </c>
      <c r="J37" s="17"/>
      <c r="K37" s="17"/>
      <c r="L37" s="17"/>
      <c r="M37" s="17" t="s">
        <v>389</v>
      </c>
      <c r="N37" s="17" t="s">
        <v>268</v>
      </c>
      <c r="O37" s="220" t="str">
        <f t="shared" si="6"/>
        <v>nein</v>
      </c>
      <c r="P37" s="220" t="str">
        <f t="shared" si="4"/>
        <v/>
      </c>
      <c r="V37" s="267" t="str">
        <f t="shared" si="5"/>
        <v/>
      </c>
    </row>
    <row r="38" spans="1:22" ht="33" customHeight="1" thickBot="1" x14ac:dyDescent="0.25">
      <c r="A38" s="23" t="s">
        <v>31</v>
      </c>
      <c r="B38" s="71">
        <f>'Begr.-Rechner int. Prod.'!B39</f>
        <v>18.13</v>
      </c>
      <c r="C38" s="72">
        <f>'Begr.-Rechner int. Prod.'!C39</f>
        <v>12</v>
      </c>
      <c r="D38" s="218">
        <f t="shared" si="0"/>
        <v>217.56</v>
      </c>
      <c r="E38" s="219">
        <f>'Begr.-Rechner int. Prod.'!E39</f>
        <v>0</v>
      </c>
      <c r="F38" s="77">
        <f t="shared" si="1"/>
        <v>0</v>
      </c>
      <c r="G38" s="78">
        <f t="shared" si="2"/>
        <v>0</v>
      </c>
      <c r="H38" s="79">
        <f t="shared" si="3"/>
        <v>0</v>
      </c>
      <c r="I38" s="220" t="s">
        <v>370</v>
      </c>
      <c r="J38" s="17"/>
      <c r="K38" s="17"/>
      <c r="L38" s="17"/>
      <c r="M38" s="220" t="s">
        <v>268</v>
      </c>
      <c r="N38" s="17" t="s">
        <v>389</v>
      </c>
      <c r="O38" s="220" t="str">
        <f t="shared" si="6"/>
        <v>nein</v>
      </c>
      <c r="P38" s="220" t="str">
        <f t="shared" si="4"/>
        <v/>
      </c>
      <c r="V38" s="267" t="str">
        <f t="shared" si="5"/>
        <v/>
      </c>
    </row>
    <row r="39" spans="1:22" ht="21.75" customHeight="1" thickBot="1" x14ac:dyDescent="0.25">
      <c r="A39" s="23" t="s">
        <v>32</v>
      </c>
      <c r="B39" s="71">
        <f>'Begr.-Rechner int. Prod.'!B40</f>
        <v>7.3</v>
      </c>
      <c r="C39" s="72">
        <f>'Begr.-Rechner int. Prod.'!C40</f>
        <v>25</v>
      </c>
      <c r="D39" s="218">
        <f t="shared" si="0"/>
        <v>182.5</v>
      </c>
      <c r="E39" s="219">
        <f>'Begr.-Rechner int. Prod.'!E40</f>
        <v>0</v>
      </c>
      <c r="F39" s="77">
        <f t="shared" si="1"/>
        <v>0</v>
      </c>
      <c r="G39" s="78">
        <f t="shared" si="2"/>
        <v>0</v>
      </c>
      <c r="H39" s="79">
        <f t="shared" si="3"/>
        <v>0</v>
      </c>
      <c r="I39" s="220" t="s">
        <v>368</v>
      </c>
      <c r="J39" s="17"/>
      <c r="K39" s="17"/>
      <c r="L39" s="17"/>
      <c r="M39" s="220" t="s">
        <v>268</v>
      </c>
      <c r="N39" s="17" t="s">
        <v>389</v>
      </c>
      <c r="O39" s="220" t="str">
        <f t="shared" si="6"/>
        <v>nein</v>
      </c>
      <c r="P39" s="220" t="str">
        <f t="shared" si="4"/>
        <v/>
      </c>
      <c r="V39" s="267" t="str">
        <f t="shared" si="5"/>
        <v/>
      </c>
    </row>
    <row r="40" spans="1:22" ht="21.75" customHeight="1" thickBot="1" x14ac:dyDescent="0.25">
      <c r="A40" s="25" t="s">
        <v>361</v>
      </c>
      <c r="B40" s="71">
        <f>'Begr.-Rechner int. Prod.'!B41</f>
        <v>11.11</v>
      </c>
      <c r="C40" s="72">
        <f>'Begr.-Rechner int. Prod.'!C41</f>
        <v>25</v>
      </c>
      <c r="D40" s="218">
        <f t="shared" si="0"/>
        <v>277.75</v>
      </c>
      <c r="E40" s="219">
        <f>'Begr.-Rechner int. Prod.'!E41</f>
        <v>0</v>
      </c>
      <c r="F40" s="80">
        <f t="shared" si="1"/>
        <v>0</v>
      </c>
      <c r="G40" s="78">
        <f t="shared" si="2"/>
        <v>0</v>
      </c>
      <c r="H40" s="79">
        <f t="shared" si="3"/>
        <v>0</v>
      </c>
      <c r="I40" s="220" t="s">
        <v>368</v>
      </c>
      <c r="J40" s="17"/>
      <c r="K40" s="17"/>
      <c r="L40" s="17"/>
      <c r="M40" s="220" t="s">
        <v>268</v>
      </c>
      <c r="N40" s="17" t="s">
        <v>389</v>
      </c>
      <c r="O40" s="220" t="str">
        <f t="shared" si="6"/>
        <v>nein</v>
      </c>
      <c r="P40" s="220" t="str">
        <f t="shared" si="4"/>
        <v/>
      </c>
      <c r="V40" s="267" t="str">
        <f t="shared" si="5"/>
        <v/>
      </c>
    </row>
    <row r="41" spans="1:22" ht="21.75" customHeight="1" thickBot="1" x14ac:dyDescent="0.25">
      <c r="A41" s="61" t="s">
        <v>90</v>
      </c>
      <c r="B41" s="71">
        <f>'Begr.-Rechner int. Prod.'!B42</f>
        <v>1.9</v>
      </c>
      <c r="C41" s="72">
        <f>'Begr.-Rechner int. Prod.'!C42</f>
        <v>150</v>
      </c>
      <c r="D41" s="218">
        <f t="shared" si="0"/>
        <v>285</v>
      </c>
      <c r="E41" s="219">
        <f>'Begr.-Rechner int. Prod.'!E42</f>
        <v>0</v>
      </c>
      <c r="F41" s="81">
        <f t="shared" si="1"/>
        <v>0</v>
      </c>
      <c r="G41" s="78">
        <f t="shared" si="2"/>
        <v>0</v>
      </c>
      <c r="H41" s="82">
        <f t="shared" si="3"/>
        <v>0</v>
      </c>
      <c r="I41" s="220" t="s">
        <v>368</v>
      </c>
      <c r="J41" s="17"/>
      <c r="K41" s="17"/>
      <c r="L41" s="17"/>
      <c r="M41" s="17" t="s">
        <v>389</v>
      </c>
      <c r="N41" s="17" t="s">
        <v>389</v>
      </c>
      <c r="O41" s="220" t="str">
        <f t="shared" si="6"/>
        <v>nein</v>
      </c>
      <c r="P41" s="220" t="str">
        <f t="shared" si="4"/>
        <v/>
      </c>
      <c r="V41" s="267" t="str">
        <f t="shared" si="5"/>
        <v/>
      </c>
    </row>
    <row r="42" spans="1:22" ht="21.75" customHeight="1" thickBot="1" x14ac:dyDescent="0.25">
      <c r="A42" s="64" t="s">
        <v>307</v>
      </c>
      <c r="B42" s="71">
        <f>'Begr.-Rechner int. Prod.'!B43</f>
        <v>2.36</v>
      </c>
      <c r="C42" s="72">
        <f>'Begr.-Rechner int. Prod.'!C43</f>
        <v>100</v>
      </c>
      <c r="D42" s="218">
        <f t="shared" si="0"/>
        <v>236</v>
      </c>
      <c r="E42" s="219">
        <f>'Begr.-Rechner int. Prod.'!E43</f>
        <v>0</v>
      </c>
      <c r="F42" s="77">
        <f t="shared" si="1"/>
        <v>0</v>
      </c>
      <c r="G42" s="78">
        <f t="shared" si="2"/>
        <v>0</v>
      </c>
      <c r="H42" s="79">
        <f t="shared" si="3"/>
        <v>0</v>
      </c>
      <c r="I42" s="220" t="s">
        <v>368</v>
      </c>
      <c r="J42" s="17"/>
      <c r="K42" s="17"/>
      <c r="L42" s="17"/>
      <c r="M42" s="220" t="s">
        <v>268</v>
      </c>
      <c r="N42" s="17" t="s">
        <v>389</v>
      </c>
      <c r="O42" s="220" t="str">
        <f t="shared" si="6"/>
        <v>nein</v>
      </c>
      <c r="P42" s="220" t="str">
        <f t="shared" si="4"/>
        <v/>
      </c>
      <c r="V42" s="267" t="str">
        <f t="shared" si="5"/>
        <v/>
      </c>
    </row>
    <row r="43" spans="1:22" ht="21.75" customHeight="1" thickBot="1" x14ac:dyDescent="0.25">
      <c r="A43" s="64" t="s">
        <v>124</v>
      </c>
      <c r="B43" s="71">
        <f>'Begr.-Rechner int. Prod.'!B44</f>
        <v>5.61</v>
      </c>
      <c r="C43" s="72">
        <f>'Begr.-Rechner int. Prod.'!C44</f>
        <v>30</v>
      </c>
      <c r="D43" s="218">
        <f t="shared" si="0"/>
        <v>168.3</v>
      </c>
      <c r="E43" s="219">
        <f>'Begr.-Rechner int. Prod.'!E44</f>
        <v>0</v>
      </c>
      <c r="F43" s="77">
        <f t="shared" si="1"/>
        <v>0</v>
      </c>
      <c r="G43" s="78">
        <f t="shared" si="2"/>
        <v>0</v>
      </c>
      <c r="H43" s="79">
        <f t="shared" si="3"/>
        <v>0</v>
      </c>
      <c r="I43" s="220" t="s">
        <v>370</v>
      </c>
      <c r="J43" s="17"/>
      <c r="K43" s="17"/>
      <c r="L43" s="17"/>
      <c r="M43" s="220" t="s">
        <v>268</v>
      </c>
      <c r="N43" s="17" t="s">
        <v>389</v>
      </c>
      <c r="O43" s="220" t="str">
        <f t="shared" si="6"/>
        <v>nein</v>
      </c>
      <c r="P43" s="220" t="str">
        <f t="shared" si="4"/>
        <v/>
      </c>
      <c r="V43" s="267" t="str">
        <f t="shared" si="5"/>
        <v/>
      </c>
    </row>
    <row r="44" spans="1:22" ht="21.75" customHeight="1" thickBot="1" x14ac:dyDescent="0.25">
      <c r="A44" s="23" t="s">
        <v>415</v>
      </c>
      <c r="B44" s="71">
        <f>'Begr.-Rechner int. Prod.'!B45</f>
        <v>2.21</v>
      </c>
      <c r="C44" s="72">
        <f>'Begr.-Rechner int. Prod.'!C45</f>
        <v>80</v>
      </c>
      <c r="D44" s="218">
        <f t="shared" si="0"/>
        <v>176.8</v>
      </c>
      <c r="E44" s="219">
        <f>'Begr.-Rechner int. Prod.'!E45</f>
        <v>0</v>
      </c>
      <c r="F44" s="77">
        <f t="shared" si="1"/>
        <v>0</v>
      </c>
      <c r="G44" s="78">
        <f t="shared" si="2"/>
        <v>0</v>
      </c>
      <c r="H44" s="79">
        <f t="shared" si="3"/>
        <v>0</v>
      </c>
      <c r="I44" s="220" t="s">
        <v>203</v>
      </c>
      <c r="J44" s="17"/>
      <c r="K44" s="17"/>
      <c r="L44" s="17"/>
      <c r="M44" s="220" t="s">
        <v>268</v>
      </c>
      <c r="N44" s="17" t="s">
        <v>389</v>
      </c>
      <c r="O44" s="220" t="str">
        <f t="shared" si="6"/>
        <v>nein</v>
      </c>
      <c r="P44" s="220" t="str">
        <f t="shared" si="4"/>
        <v/>
      </c>
      <c r="V44" s="267" t="str">
        <f t="shared" si="5"/>
        <v/>
      </c>
    </row>
    <row r="45" spans="1:22" ht="21.75" customHeight="1" thickBot="1" x14ac:dyDescent="0.25">
      <c r="A45" s="23" t="s">
        <v>34</v>
      </c>
      <c r="B45" s="71">
        <f>'Begr.-Rechner int. Prod.'!B46</f>
        <v>5.97</v>
      </c>
      <c r="C45" s="72">
        <f>'Begr.-Rechner int. Prod.'!C46</f>
        <v>10</v>
      </c>
      <c r="D45" s="218">
        <f t="shared" si="0"/>
        <v>59.699999999999996</v>
      </c>
      <c r="E45" s="219">
        <f>'Begr.-Rechner int. Prod.'!E46</f>
        <v>0</v>
      </c>
      <c r="F45" s="77">
        <f t="shared" si="1"/>
        <v>0</v>
      </c>
      <c r="G45" s="78">
        <f t="shared" si="2"/>
        <v>0</v>
      </c>
      <c r="H45" s="79">
        <f t="shared" si="3"/>
        <v>0</v>
      </c>
      <c r="I45" s="220" t="s">
        <v>161</v>
      </c>
      <c r="J45" s="17"/>
      <c r="K45" s="17"/>
      <c r="L45" s="17"/>
      <c r="M45" s="220" t="s">
        <v>268</v>
      </c>
      <c r="N45" s="17" t="s">
        <v>389</v>
      </c>
      <c r="O45" s="220" t="str">
        <f t="shared" si="6"/>
        <v>nein</v>
      </c>
      <c r="P45" s="220" t="str">
        <f t="shared" si="4"/>
        <v/>
      </c>
      <c r="V45" s="267" t="str">
        <f t="shared" si="5"/>
        <v/>
      </c>
    </row>
    <row r="46" spans="1:22" ht="21.75" customHeight="1" thickBot="1" x14ac:dyDescent="0.25">
      <c r="A46" s="23" t="s">
        <v>35</v>
      </c>
      <c r="B46" s="71">
        <f>'Begr.-Rechner int. Prod.'!B47</f>
        <v>7.99</v>
      </c>
      <c r="C46" s="72">
        <f>'Begr.-Rechner int. Prod.'!C47</f>
        <v>20</v>
      </c>
      <c r="D46" s="218">
        <f t="shared" si="0"/>
        <v>159.80000000000001</v>
      </c>
      <c r="E46" s="219">
        <f>'Begr.-Rechner int. Prod.'!E47</f>
        <v>0</v>
      </c>
      <c r="F46" s="77">
        <f t="shared" si="1"/>
        <v>0</v>
      </c>
      <c r="G46" s="78">
        <f t="shared" si="2"/>
        <v>0</v>
      </c>
      <c r="H46" s="79">
        <f t="shared" si="3"/>
        <v>0</v>
      </c>
      <c r="I46" s="220" t="s">
        <v>368</v>
      </c>
      <c r="J46" s="17"/>
      <c r="K46" s="17"/>
      <c r="L46" s="17"/>
      <c r="M46" s="220" t="s">
        <v>268</v>
      </c>
      <c r="N46" s="17" t="s">
        <v>268</v>
      </c>
      <c r="O46" s="220" t="str">
        <f t="shared" si="6"/>
        <v>nein</v>
      </c>
      <c r="P46" s="220" t="str">
        <f t="shared" si="4"/>
        <v/>
      </c>
      <c r="V46" s="267" t="str">
        <f t="shared" si="5"/>
        <v/>
      </c>
    </row>
    <row r="47" spans="1:22" ht="21.75" customHeight="1" thickBot="1" x14ac:dyDescent="0.25">
      <c r="A47" s="19" t="s">
        <v>36</v>
      </c>
      <c r="B47" s="71">
        <f>'Begr.-Rechner int. Prod.'!B48</f>
        <v>3.16</v>
      </c>
      <c r="C47" s="72">
        <f>'Begr.-Rechner int. Prod.'!C48</f>
        <v>15</v>
      </c>
      <c r="D47" s="218">
        <f t="shared" si="0"/>
        <v>47.400000000000006</v>
      </c>
      <c r="E47" s="219">
        <f>'Begr.-Rechner int. Prod.'!E48</f>
        <v>0</v>
      </c>
      <c r="F47" s="77">
        <f t="shared" si="1"/>
        <v>0</v>
      </c>
      <c r="G47" s="78">
        <f t="shared" si="2"/>
        <v>0</v>
      </c>
      <c r="H47" s="79">
        <f t="shared" si="3"/>
        <v>0</v>
      </c>
      <c r="I47" s="220" t="s">
        <v>161</v>
      </c>
      <c r="J47" s="17"/>
      <c r="K47" s="17"/>
      <c r="L47" s="17"/>
      <c r="M47" s="220" t="s">
        <v>268</v>
      </c>
      <c r="N47" s="17" t="s">
        <v>389</v>
      </c>
      <c r="O47" s="220" t="str">
        <f t="shared" si="6"/>
        <v>nein</v>
      </c>
      <c r="P47" s="220" t="str">
        <f t="shared" si="4"/>
        <v/>
      </c>
      <c r="V47" s="267" t="str">
        <f t="shared" si="5"/>
        <v/>
      </c>
    </row>
    <row r="48" spans="1:22" ht="21.75" customHeight="1" thickBot="1" x14ac:dyDescent="0.25">
      <c r="A48" s="19" t="s">
        <v>609</v>
      </c>
      <c r="B48" s="71">
        <f>'Begr.-Rechner int. Prod.'!B49</f>
        <v>3.41</v>
      </c>
      <c r="C48" s="72">
        <f>'Begr.-Rechner int. Prod.'!C49</f>
        <v>15</v>
      </c>
      <c r="D48" s="218">
        <f t="shared" si="0"/>
        <v>51.150000000000006</v>
      </c>
      <c r="E48" s="219">
        <f>'Begr.-Rechner int. Prod.'!E49</f>
        <v>0</v>
      </c>
      <c r="F48" s="77">
        <f t="shared" si="1"/>
        <v>0</v>
      </c>
      <c r="G48" s="78">
        <f t="shared" si="2"/>
        <v>0</v>
      </c>
      <c r="H48" s="79">
        <f t="shared" si="3"/>
        <v>0</v>
      </c>
      <c r="I48" s="220" t="s">
        <v>161</v>
      </c>
      <c r="J48" s="17"/>
      <c r="K48" s="17"/>
      <c r="L48" s="17"/>
      <c r="M48" s="220" t="s">
        <v>268</v>
      </c>
      <c r="N48" s="17" t="s">
        <v>389</v>
      </c>
      <c r="O48" s="220" t="str">
        <f t="shared" si="6"/>
        <v>nein</v>
      </c>
      <c r="P48" s="220" t="str">
        <f t="shared" si="4"/>
        <v/>
      </c>
      <c r="V48" s="267" t="str">
        <f t="shared" si="5"/>
        <v/>
      </c>
    </row>
    <row r="49" spans="1:22" ht="21.75" customHeight="1" thickBot="1" x14ac:dyDescent="0.25">
      <c r="A49" s="29" t="s">
        <v>38</v>
      </c>
      <c r="B49" s="71">
        <f>'Begr.-Rechner int. Prod.'!B50</f>
        <v>3</v>
      </c>
      <c r="C49" s="72">
        <f>'Begr.-Rechner int. Prod.'!C50</f>
        <v>15</v>
      </c>
      <c r="D49" s="218">
        <f t="shared" si="0"/>
        <v>45</v>
      </c>
      <c r="E49" s="219">
        <f>'Begr.-Rechner int. Prod.'!E50</f>
        <v>0</v>
      </c>
      <c r="F49" s="77">
        <f t="shared" si="1"/>
        <v>0</v>
      </c>
      <c r="G49" s="78">
        <f t="shared" si="2"/>
        <v>0</v>
      </c>
      <c r="H49" s="79">
        <f t="shared" si="3"/>
        <v>0</v>
      </c>
      <c r="I49" s="220" t="s">
        <v>161</v>
      </c>
      <c r="J49" s="17"/>
      <c r="K49" s="17"/>
      <c r="L49" s="17"/>
      <c r="M49" s="220" t="s">
        <v>268</v>
      </c>
      <c r="N49" s="17" t="s">
        <v>389</v>
      </c>
      <c r="O49" s="220" t="str">
        <f t="shared" si="6"/>
        <v>nein</v>
      </c>
      <c r="P49" s="220" t="str">
        <f t="shared" si="4"/>
        <v/>
      </c>
      <c r="V49" s="267" t="str">
        <f t="shared" si="5"/>
        <v/>
      </c>
    </row>
    <row r="50" spans="1:22" ht="21.75" customHeight="1" thickBot="1" x14ac:dyDescent="0.25">
      <c r="A50" s="29" t="s">
        <v>362</v>
      </c>
      <c r="B50" s="71">
        <f>'Begr.-Rechner int. Prod.'!B51</f>
        <v>2.8</v>
      </c>
      <c r="C50" s="72">
        <f>'Begr.-Rechner int. Prod.'!C51</f>
        <v>130</v>
      </c>
      <c r="D50" s="218">
        <f t="shared" si="0"/>
        <v>364</v>
      </c>
      <c r="E50" s="219">
        <f>'Begr.-Rechner int. Prod.'!E51</f>
        <v>0</v>
      </c>
      <c r="F50" s="77">
        <f t="shared" si="1"/>
        <v>0</v>
      </c>
      <c r="G50" s="78">
        <f t="shared" si="2"/>
        <v>0</v>
      </c>
      <c r="H50" s="79">
        <f t="shared" si="3"/>
        <v>0</v>
      </c>
      <c r="I50" s="220" t="s">
        <v>368</v>
      </c>
      <c r="J50" s="17"/>
      <c r="K50" s="17"/>
      <c r="L50" s="17"/>
      <c r="M50" s="220" t="s">
        <v>268</v>
      </c>
      <c r="N50" s="17" t="s">
        <v>389</v>
      </c>
      <c r="O50" s="220" t="str">
        <f t="shared" si="6"/>
        <v>nein</v>
      </c>
      <c r="P50" s="220" t="str">
        <f t="shared" si="4"/>
        <v/>
      </c>
      <c r="V50" s="267" t="str">
        <f t="shared" si="5"/>
        <v/>
      </c>
    </row>
    <row r="51" spans="1:22" ht="21.75" customHeight="1" thickBot="1" x14ac:dyDescent="0.25">
      <c r="A51" s="23" t="s">
        <v>618</v>
      </c>
      <c r="B51" s="71">
        <f>'Begr.-Rechner int. Prod.'!B52</f>
        <v>21.4</v>
      </c>
      <c r="C51" s="72">
        <f>'Begr.-Rechner int. Prod.'!C52</f>
        <v>20</v>
      </c>
      <c r="D51" s="218">
        <f t="shared" si="0"/>
        <v>428</v>
      </c>
      <c r="E51" s="219">
        <f>'Begr.-Rechner int. Prod.'!E52</f>
        <v>0</v>
      </c>
      <c r="F51" s="77">
        <f t="shared" si="1"/>
        <v>0</v>
      </c>
      <c r="G51" s="78">
        <f t="shared" si="2"/>
        <v>0</v>
      </c>
      <c r="H51" s="79">
        <f t="shared" si="3"/>
        <v>0</v>
      </c>
      <c r="I51" s="220" t="s">
        <v>781</v>
      </c>
      <c r="J51" s="17"/>
      <c r="K51" s="17"/>
      <c r="L51" s="17"/>
      <c r="M51" s="220" t="s">
        <v>268</v>
      </c>
      <c r="N51" s="17" t="s">
        <v>389</v>
      </c>
      <c r="O51" s="220" t="str">
        <f t="shared" si="6"/>
        <v>nein</v>
      </c>
      <c r="P51" s="220" t="str">
        <f t="shared" si="4"/>
        <v/>
      </c>
      <c r="V51" s="267" t="str">
        <f t="shared" si="5"/>
        <v/>
      </c>
    </row>
    <row r="52" spans="1:22" ht="21.75" customHeight="1" thickBot="1" x14ac:dyDescent="0.25">
      <c r="A52" s="19" t="s">
        <v>39</v>
      </c>
      <c r="B52" s="71">
        <f>'Begr.-Rechner int. Prod.'!B53</f>
        <v>5</v>
      </c>
      <c r="C52" s="72">
        <f>'Begr.-Rechner int. Prod.'!C53</f>
        <v>14</v>
      </c>
      <c r="D52" s="218">
        <f t="shared" si="0"/>
        <v>70</v>
      </c>
      <c r="E52" s="219">
        <f>'Begr.-Rechner int. Prod.'!E53</f>
        <v>0</v>
      </c>
      <c r="F52" s="77">
        <f t="shared" si="1"/>
        <v>0</v>
      </c>
      <c r="G52" s="78">
        <f t="shared" si="2"/>
        <v>0</v>
      </c>
      <c r="H52" s="79">
        <f t="shared" si="3"/>
        <v>0</v>
      </c>
      <c r="I52" s="220" t="s">
        <v>368</v>
      </c>
      <c r="J52" s="17"/>
      <c r="K52" s="17"/>
      <c r="L52" s="17"/>
      <c r="M52" s="220" t="s">
        <v>268</v>
      </c>
      <c r="N52" s="17" t="s">
        <v>389</v>
      </c>
      <c r="O52" s="220" t="str">
        <f t="shared" si="6"/>
        <v>nein</v>
      </c>
      <c r="P52" s="220" t="str">
        <f t="shared" si="4"/>
        <v/>
      </c>
      <c r="V52" s="267" t="str">
        <f t="shared" si="5"/>
        <v/>
      </c>
    </row>
    <row r="53" spans="1:22" ht="21.75" customHeight="1" thickBot="1" x14ac:dyDescent="0.25">
      <c r="A53" s="19" t="s">
        <v>40</v>
      </c>
      <c r="B53" s="71">
        <f>'Begr.-Rechner int. Prod.'!B54</f>
        <v>3.37</v>
      </c>
      <c r="C53" s="72">
        <f>'Begr.-Rechner int. Prod.'!C54</f>
        <v>25</v>
      </c>
      <c r="D53" s="218">
        <f t="shared" si="0"/>
        <v>84.25</v>
      </c>
      <c r="E53" s="219">
        <f>'Begr.-Rechner int. Prod.'!E54</f>
        <v>0</v>
      </c>
      <c r="F53" s="177">
        <f t="shared" si="1"/>
        <v>0</v>
      </c>
      <c r="G53" s="78">
        <f t="shared" si="2"/>
        <v>0</v>
      </c>
      <c r="H53" s="178">
        <f t="shared" si="3"/>
        <v>0</v>
      </c>
      <c r="I53" s="220" t="s">
        <v>203</v>
      </c>
      <c r="J53" s="17"/>
      <c r="K53" s="17"/>
      <c r="L53" s="17"/>
      <c r="M53" s="220" t="s">
        <v>268</v>
      </c>
      <c r="N53" s="17" t="s">
        <v>268</v>
      </c>
      <c r="O53" s="220" t="str">
        <f t="shared" si="6"/>
        <v>nein</v>
      </c>
      <c r="P53" s="220" t="str">
        <f t="shared" si="4"/>
        <v/>
      </c>
      <c r="V53" s="267" t="str">
        <f t="shared" si="5"/>
        <v/>
      </c>
    </row>
    <row r="54" spans="1:22" ht="21.75" customHeight="1" thickBot="1" x14ac:dyDescent="0.25">
      <c r="A54" s="19" t="s">
        <v>782</v>
      </c>
      <c r="B54" s="71">
        <f>'Begr.-Rechner int. Prod.'!B55</f>
        <v>1.95</v>
      </c>
      <c r="C54" s="72">
        <f>'Begr.-Rechner int. Prod.'!C55</f>
        <v>100</v>
      </c>
      <c r="D54" s="218">
        <f t="shared" si="0"/>
        <v>195</v>
      </c>
      <c r="E54" s="219">
        <f>'Begr.-Rechner int. Prod.'!E55</f>
        <v>0</v>
      </c>
      <c r="F54" s="177">
        <f t="shared" ref="F54:F62" si="7">IF(ISERROR(E54*B54),0,(E54*B54))</f>
        <v>0</v>
      </c>
      <c r="G54" s="78">
        <f t="shared" ref="G54:G62" si="8">IF(ISERROR(E54/C54),0,(E54/C54))</f>
        <v>0</v>
      </c>
      <c r="H54" s="178">
        <f t="shared" ref="H54:H62" si="9">IF(ISERROR($I$2*E54),0,($I$2*E54))</f>
        <v>0</v>
      </c>
      <c r="I54" s="220" t="s">
        <v>203</v>
      </c>
      <c r="J54" s="17"/>
      <c r="K54" s="17"/>
      <c r="L54" s="17"/>
      <c r="M54" s="220" t="s">
        <v>268</v>
      </c>
      <c r="N54" s="17" t="s">
        <v>268</v>
      </c>
      <c r="O54" s="220" t="str">
        <f t="shared" si="6"/>
        <v>nein</v>
      </c>
      <c r="P54" s="220" t="str">
        <f t="shared" si="4"/>
        <v/>
      </c>
      <c r="V54" s="267" t="str">
        <f t="shared" si="5"/>
        <v/>
      </c>
    </row>
    <row r="55" spans="1:22" ht="21.75" customHeight="1" thickBot="1" x14ac:dyDescent="0.25">
      <c r="A55" s="19" t="s">
        <v>41</v>
      </c>
      <c r="B55" s="71">
        <f>'Begr.-Rechner int. Prod.'!B56</f>
        <v>12.61</v>
      </c>
      <c r="C55" s="72">
        <f>'Begr.-Rechner int. Prod.'!C56</f>
        <v>12</v>
      </c>
      <c r="D55" s="218">
        <f t="shared" si="0"/>
        <v>151.32</v>
      </c>
      <c r="E55" s="219">
        <f>'Begr.-Rechner int. Prod.'!E56</f>
        <v>0</v>
      </c>
      <c r="F55" s="177">
        <f t="shared" si="7"/>
        <v>0</v>
      </c>
      <c r="G55" s="78">
        <f t="shared" si="8"/>
        <v>0</v>
      </c>
      <c r="H55" s="178">
        <f t="shared" si="9"/>
        <v>0</v>
      </c>
      <c r="I55" s="220" t="s">
        <v>368</v>
      </c>
      <c r="J55" s="17"/>
      <c r="K55" s="17"/>
      <c r="L55" s="17"/>
      <c r="M55" s="220" t="s">
        <v>268</v>
      </c>
      <c r="N55" s="17" t="s">
        <v>389</v>
      </c>
      <c r="O55" s="220" t="str">
        <f t="shared" si="6"/>
        <v>nein</v>
      </c>
      <c r="P55" s="220" t="str">
        <f t="shared" si="4"/>
        <v/>
      </c>
      <c r="V55" s="267" t="str">
        <f t="shared" si="5"/>
        <v/>
      </c>
    </row>
    <row r="56" spans="1:22" ht="21.75" customHeight="1" thickBot="1" x14ac:dyDescent="0.25">
      <c r="A56" s="19" t="s">
        <v>632</v>
      </c>
      <c r="B56" s="71">
        <f>'Begr.-Rechner int. Prod.'!B57</f>
        <v>2.67</v>
      </c>
      <c r="C56" s="72">
        <f>'Begr.-Rechner int. Prod.'!C57</f>
        <v>140</v>
      </c>
      <c r="D56" s="218">
        <f t="shared" si="0"/>
        <v>373.8</v>
      </c>
      <c r="E56" s="219">
        <f>'Begr.-Rechner int. Prod.'!E57</f>
        <v>0</v>
      </c>
      <c r="F56" s="177">
        <f t="shared" si="7"/>
        <v>0</v>
      </c>
      <c r="G56" s="78">
        <f t="shared" si="8"/>
        <v>0</v>
      </c>
      <c r="H56" s="178">
        <f t="shared" si="9"/>
        <v>0</v>
      </c>
      <c r="I56" s="220" t="s">
        <v>368</v>
      </c>
      <c r="J56" s="17"/>
      <c r="K56" s="17"/>
      <c r="L56" s="17"/>
      <c r="M56" s="17" t="s">
        <v>389</v>
      </c>
      <c r="N56" s="17" t="s">
        <v>389</v>
      </c>
      <c r="O56" s="220" t="str">
        <f t="shared" si="6"/>
        <v>nein</v>
      </c>
      <c r="P56" s="220" t="str">
        <f t="shared" si="4"/>
        <v/>
      </c>
      <c r="V56" s="267" t="str">
        <f t="shared" si="5"/>
        <v/>
      </c>
    </row>
    <row r="57" spans="1:22" ht="21.75" customHeight="1" thickBot="1" x14ac:dyDescent="0.25">
      <c r="A57" s="19" t="s">
        <v>43</v>
      </c>
      <c r="B57" s="71">
        <f>'Begr.-Rechner int. Prod.'!B58</f>
        <v>3.25</v>
      </c>
      <c r="C57" s="72">
        <f>'Begr.-Rechner int. Prod.'!C58</f>
        <v>15</v>
      </c>
      <c r="D57" s="218">
        <f t="shared" si="0"/>
        <v>48.75</v>
      </c>
      <c r="E57" s="219">
        <f>'Begr.-Rechner int. Prod.'!E58</f>
        <v>0</v>
      </c>
      <c r="F57" s="177"/>
      <c r="G57" s="78"/>
      <c r="H57" s="178"/>
      <c r="I57" s="220" t="s">
        <v>161</v>
      </c>
      <c r="J57" s="17"/>
      <c r="K57" s="17"/>
      <c r="L57" s="17"/>
      <c r="M57" s="220" t="s">
        <v>268</v>
      </c>
      <c r="N57" s="17" t="s">
        <v>389</v>
      </c>
      <c r="O57" s="220" t="str">
        <f t="shared" si="6"/>
        <v>nein</v>
      </c>
      <c r="P57" s="220" t="str">
        <f t="shared" si="4"/>
        <v/>
      </c>
      <c r="V57" s="267" t="str">
        <f t="shared" si="5"/>
        <v/>
      </c>
    </row>
    <row r="58" spans="1:22" ht="21.75" customHeight="1" thickBot="1" x14ac:dyDescent="0.25">
      <c r="A58" s="19" t="s">
        <v>640</v>
      </c>
      <c r="B58" s="71">
        <f>'Begr.-Rechner int. Prod.'!B59</f>
        <v>3.49</v>
      </c>
      <c r="C58" s="72">
        <f>'Begr.-Rechner int. Prod.'!C59</f>
        <v>12</v>
      </c>
      <c r="D58" s="218">
        <f t="shared" si="0"/>
        <v>41.88</v>
      </c>
      <c r="E58" s="219">
        <f>'Begr.-Rechner int. Prod.'!E59</f>
        <v>0</v>
      </c>
      <c r="F58" s="177"/>
      <c r="G58" s="78"/>
      <c r="H58" s="178"/>
      <c r="I58" s="220" t="s">
        <v>161</v>
      </c>
      <c r="J58" s="17"/>
      <c r="K58" s="17"/>
      <c r="L58" s="17"/>
      <c r="M58" s="17" t="s">
        <v>389</v>
      </c>
      <c r="N58" s="17" t="s">
        <v>389</v>
      </c>
      <c r="O58" s="220" t="str">
        <f t="shared" si="6"/>
        <v>nein</v>
      </c>
      <c r="P58" s="220" t="str">
        <f t="shared" si="4"/>
        <v/>
      </c>
      <c r="V58" s="267" t="str">
        <f t="shared" si="5"/>
        <v/>
      </c>
    </row>
    <row r="59" spans="1:22" ht="21.75" customHeight="1" thickBot="1" x14ac:dyDescent="0.25">
      <c r="A59" s="19" t="s">
        <v>44</v>
      </c>
      <c r="B59" s="71">
        <f>'Begr.-Rechner int. Prod.'!B60</f>
        <v>2.66</v>
      </c>
      <c r="C59" s="72">
        <f>'Begr.-Rechner int. Prod.'!C60</f>
        <v>90</v>
      </c>
      <c r="D59" s="218">
        <f t="shared" si="0"/>
        <v>239.4</v>
      </c>
      <c r="E59" s="219">
        <f>'Begr.-Rechner int. Prod.'!E60</f>
        <v>0</v>
      </c>
      <c r="F59" s="177"/>
      <c r="G59" s="78"/>
      <c r="H59" s="178"/>
      <c r="I59" s="220" t="s">
        <v>368</v>
      </c>
      <c r="J59" s="17"/>
      <c r="K59" s="17"/>
      <c r="L59" s="17"/>
      <c r="M59" s="17" t="s">
        <v>389</v>
      </c>
      <c r="N59" s="17" t="s">
        <v>389</v>
      </c>
      <c r="O59" s="220" t="str">
        <f t="shared" si="6"/>
        <v>nein</v>
      </c>
      <c r="P59" s="220" t="str">
        <f t="shared" si="4"/>
        <v/>
      </c>
      <c r="V59" s="267" t="str">
        <f t="shared" si="5"/>
        <v/>
      </c>
    </row>
    <row r="60" spans="1:22" ht="21.75" customHeight="1" thickBot="1" x14ac:dyDescent="0.25">
      <c r="A60" s="19" t="s">
        <v>647</v>
      </c>
      <c r="B60" s="71">
        <f>'Begr.-Rechner int. Prod.'!B61</f>
        <v>25.89</v>
      </c>
      <c r="C60" s="72">
        <f>'Begr.-Rechner int. Prod.'!C61</f>
        <v>15</v>
      </c>
      <c r="D60" s="218">
        <f t="shared" si="0"/>
        <v>388.35</v>
      </c>
      <c r="E60" s="219">
        <f>'Begr.-Rechner int. Prod.'!E61</f>
        <v>0</v>
      </c>
      <c r="F60" s="177"/>
      <c r="G60" s="78"/>
      <c r="H60" s="178"/>
      <c r="I60" s="220" t="s">
        <v>370</v>
      </c>
      <c r="J60" s="17"/>
      <c r="K60" s="17"/>
      <c r="L60" s="17"/>
      <c r="M60" s="220" t="s">
        <v>268</v>
      </c>
      <c r="N60" s="17" t="s">
        <v>389</v>
      </c>
      <c r="O60" s="220" t="str">
        <f t="shared" si="6"/>
        <v>nein</v>
      </c>
      <c r="P60" s="220" t="str">
        <f t="shared" si="4"/>
        <v/>
      </c>
      <c r="V60" s="267" t="str">
        <f t="shared" si="5"/>
        <v/>
      </c>
    </row>
    <row r="61" spans="1:22" ht="21.75" customHeight="1" thickBot="1" x14ac:dyDescent="0.25">
      <c r="A61" s="19" t="s">
        <v>128</v>
      </c>
      <c r="B61" s="71">
        <f>'Begr.-Rechner int. Prod.'!B62</f>
        <v>3.02</v>
      </c>
      <c r="C61" s="72">
        <f>'Begr.-Rechner int. Prod.'!C62</f>
        <v>90</v>
      </c>
      <c r="D61" s="218">
        <f t="shared" si="0"/>
        <v>271.8</v>
      </c>
      <c r="E61" s="219">
        <f>'Begr.-Rechner int. Prod.'!E62</f>
        <v>0</v>
      </c>
      <c r="F61" s="177">
        <f t="shared" si="7"/>
        <v>0</v>
      </c>
      <c r="G61" s="78">
        <f t="shared" si="8"/>
        <v>0</v>
      </c>
      <c r="H61" s="178">
        <f t="shared" si="9"/>
        <v>0</v>
      </c>
      <c r="I61" s="220" t="s">
        <v>368</v>
      </c>
      <c r="J61" s="17"/>
      <c r="K61" s="17"/>
      <c r="L61" s="17"/>
      <c r="M61" s="17" t="s">
        <v>389</v>
      </c>
      <c r="N61" s="17" t="s">
        <v>389</v>
      </c>
      <c r="O61" s="220" t="str">
        <f t="shared" si="6"/>
        <v>nein</v>
      </c>
      <c r="P61" s="220" t="str">
        <f t="shared" si="4"/>
        <v/>
      </c>
      <c r="V61" s="267" t="str">
        <f t="shared" si="5"/>
        <v/>
      </c>
    </row>
    <row r="62" spans="1:22" ht="21.75" customHeight="1" thickBot="1" x14ac:dyDescent="0.25">
      <c r="A62" s="19" t="s">
        <v>649</v>
      </c>
      <c r="B62" s="71">
        <f>'Begr.-Rechner int. Prod.'!B63</f>
        <v>5.83</v>
      </c>
      <c r="C62" s="72">
        <f>'Begr.-Rechner int. Prod.'!C63</f>
        <v>15</v>
      </c>
      <c r="D62" s="218">
        <f t="shared" si="0"/>
        <v>87.45</v>
      </c>
      <c r="E62" s="219">
        <f>'Begr.-Rechner int. Prod.'!E63</f>
        <v>0</v>
      </c>
      <c r="F62" s="177">
        <f t="shared" si="7"/>
        <v>0</v>
      </c>
      <c r="G62" s="78">
        <f t="shared" si="8"/>
        <v>0</v>
      </c>
      <c r="H62" s="178">
        <f t="shared" si="9"/>
        <v>0</v>
      </c>
      <c r="I62" s="220" t="s">
        <v>203</v>
      </c>
      <c r="J62" s="17"/>
      <c r="K62" s="17"/>
      <c r="L62" s="17"/>
      <c r="M62" s="220" t="s">
        <v>268</v>
      </c>
      <c r="N62" s="17" t="s">
        <v>268</v>
      </c>
      <c r="O62" s="220" t="str">
        <f t="shared" si="6"/>
        <v>nein</v>
      </c>
      <c r="P62" s="220" t="str">
        <f t="shared" si="4"/>
        <v/>
      </c>
      <c r="V62" s="267" t="str">
        <f t="shared" si="5"/>
        <v/>
      </c>
    </row>
    <row r="63" spans="1:22" ht="21.75" customHeight="1" thickTop="1" thickBot="1" x14ac:dyDescent="0.25">
      <c r="A63" s="301" t="s">
        <v>143</v>
      </c>
      <c r="B63" s="71">
        <f>'Begr.-Rechner int. Prod.'!B64</f>
        <v>0</v>
      </c>
      <c r="C63" s="72">
        <f>'Begr.-Rechner int. Prod.'!C64</f>
        <v>0</v>
      </c>
      <c r="D63" s="302">
        <f t="shared" ref="D63:D69" si="10">IF(ISERROR(C63*B63),0,C63*B63)</f>
        <v>0</v>
      </c>
      <c r="E63" s="303">
        <f>'Begr.-Rechner int. Prod.'!E64</f>
        <v>0</v>
      </c>
      <c r="F63" s="304">
        <f t="shared" ref="F63:F69" si="11">IF(ISERROR(E63*B63),0,(E63*B63))</f>
        <v>0</v>
      </c>
      <c r="G63" s="305">
        <f t="shared" ref="G63:G69" si="12">IF(ISERROR(E63/C63),0,(E63/C63))</f>
        <v>0</v>
      </c>
      <c r="H63" s="306">
        <f t="shared" ref="H63:H69" si="13">IF(ISERROR($I$2*E63),0,($I$2*E63))</f>
        <v>0</v>
      </c>
      <c r="I63" s="307">
        <f>IF(AND('Begr.-Rechner int. Prod.'!I64="",O63="ja"),"keine Angabe",'Begr.-Rechner int. Prod.'!I64)</f>
        <v>0</v>
      </c>
      <c r="J63" s="17"/>
      <c r="K63" s="17"/>
      <c r="L63" s="17"/>
      <c r="M63" s="17" t="str">
        <f>IF('Begr.-Rechner int. Prod.'!$N64="","nein",IF('Begr.-Rechner int. Prod.'!$N64&lt;&gt;"","ja"))</f>
        <v>nein</v>
      </c>
      <c r="N63" s="260" t="str">
        <f>IF(AND(O63="ja",'Begr.-Rechner int. Prod.'!I64&lt;&gt;""),'Begr.-Rechner int. Prod.'!L64,"")</f>
        <v/>
      </c>
      <c r="O63" s="220" t="str">
        <f t="shared" si="6"/>
        <v>nein</v>
      </c>
      <c r="P63" s="220" t="str">
        <f>IF(AND(O63="ja",I63&lt;&gt;"keine Angabe"),I63,IF(AND(O63="ja",I63="keine Angabe"),"",""))</f>
        <v/>
      </c>
      <c r="V63" s="267" t="str">
        <f t="shared" si="5"/>
        <v/>
      </c>
    </row>
    <row r="64" spans="1:22" ht="21.75" customHeight="1" thickTop="1" thickBot="1" x14ac:dyDescent="0.25">
      <c r="A64" s="308" t="s">
        <v>144</v>
      </c>
      <c r="B64" s="71">
        <f>'Begr.-Rechner int. Prod.'!B65</f>
        <v>0</v>
      </c>
      <c r="C64" s="72">
        <f>'Begr.-Rechner int. Prod.'!C65</f>
        <v>0</v>
      </c>
      <c r="D64" s="309">
        <f t="shared" si="10"/>
        <v>0</v>
      </c>
      <c r="E64" s="310">
        <f>'Begr.-Rechner int. Prod.'!E65</f>
        <v>0</v>
      </c>
      <c r="F64" s="311">
        <f t="shared" si="11"/>
        <v>0</v>
      </c>
      <c r="G64" s="296">
        <f t="shared" si="12"/>
        <v>0</v>
      </c>
      <c r="H64" s="297">
        <f t="shared" si="13"/>
        <v>0</v>
      </c>
      <c r="I64" s="307">
        <f>IF(AND('Begr.-Rechner int. Prod.'!I65="",O64="ja"),"keine Angabe",'Begr.-Rechner int. Prod.'!I65)</f>
        <v>0</v>
      </c>
      <c r="J64" s="17"/>
      <c r="K64" s="17"/>
      <c r="L64" s="17"/>
      <c r="M64" s="17" t="str">
        <f>IF('Begr.-Rechner int. Prod.'!$N65="","nein",IF('Begr.-Rechner int. Prod.'!$N65&lt;&gt;"","ja"))</f>
        <v>nein</v>
      </c>
      <c r="N64" s="260" t="str">
        <f>IF(AND(O64="ja",'Begr.-Rechner int. Prod.'!I65&lt;&gt;""),'Begr.-Rechner int. Prod.'!L65,"")</f>
        <v/>
      </c>
      <c r="O64" s="220" t="str">
        <f t="shared" si="6"/>
        <v>nein</v>
      </c>
      <c r="P64" s="220" t="str">
        <f t="shared" ref="P64:P69" si="14">IF(AND(O64="ja",I64&lt;&gt;"keine Angabe"),I64,IF(AND(O64="ja",I64="keine Angabe"),"",""))</f>
        <v/>
      </c>
      <c r="V64" s="267" t="str">
        <f t="shared" si="5"/>
        <v/>
      </c>
    </row>
    <row r="65" spans="1:22" ht="21.75" customHeight="1" thickTop="1" thickBot="1" x14ac:dyDescent="0.25">
      <c r="A65" s="308" t="s">
        <v>145</v>
      </c>
      <c r="B65" s="71">
        <f>'Begr.-Rechner int. Prod.'!B66</f>
        <v>0</v>
      </c>
      <c r="C65" s="72">
        <f>'Begr.-Rechner int. Prod.'!C66</f>
        <v>0</v>
      </c>
      <c r="D65" s="309">
        <f t="shared" si="10"/>
        <v>0</v>
      </c>
      <c r="E65" s="310">
        <f>'Begr.-Rechner int. Prod.'!E66</f>
        <v>0</v>
      </c>
      <c r="F65" s="311">
        <f t="shared" si="11"/>
        <v>0</v>
      </c>
      <c r="G65" s="296">
        <f t="shared" si="12"/>
        <v>0</v>
      </c>
      <c r="H65" s="297">
        <f t="shared" si="13"/>
        <v>0</v>
      </c>
      <c r="I65" s="307">
        <f>IF(AND('Begr.-Rechner int. Prod.'!I66="",O65="ja"),"keine Angabe",'Begr.-Rechner int. Prod.'!I66)</f>
        <v>0</v>
      </c>
      <c r="J65" s="17"/>
      <c r="K65" s="17"/>
      <c r="L65" s="17"/>
      <c r="M65" s="17" t="str">
        <f>IF('Begr.-Rechner int. Prod.'!$N66="","nein",IF('Begr.-Rechner int. Prod.'!$N66&lt;&gt;"","ja"))</f>
        <v>nein</v>
      </c>
      <c r="N65" s="260" t="str">
        <f>IF(AND(O65="ja",'Begr.-Rechner int. Prod.'!I66&lt;&gt;""),'Begr.-Rechner int. Prod.'!L66,"")</f>
        <v/>
      </c>
      <c r="O65" s="220" t="str">
        <f t="shared" si="6"/>
        <v>nein</v>
      </c>
      <c r="P65" s="220" t="str">
        <f t="shared" si="14"/>
        <v/>
      </c>
      <c r="V65" s="267" t="str">
        <f t="shared" si="5"/>
        <v/>
      </c>
    </row>
    <row r="66" spans="1:22" ht="21.75" customHeight="1" thickTop="1" thickBot="1" x14ac:dyDescent="0.25">
      <c r="A66" s="308" t="s">
        <v>146</v>
      </c>
      <c r="B66" s="71">
        <f>'Begr.-Rechner int. Prod.'!B67</f>
        <v>0</v>
      </c>
      <c r="C66" s="72">
        <f>'Begr.-Rechner int. Prod.'!C67</f>
        <v>0</v>
      </c>
      <c r="D66" s="309">
        <f t="shared" si="10"/>
        <v>0</v>
      </c>
      <c r="E66" s="310">
        <f>'Begr.-Rechner int. Prod.'!E67</f>
        <v>0</v>
      </c>
      <c r="F66" s="311">
        <f t="shared" si="11"/>
        <v>0</v>
      </c>
      <c r="G66" s="296">
        <f t="shared" si="12"/>
        <v>0</v>
      </c>
      <c r="H66" s="297">
        <f t="shared" si="13"/>
        <v>0</v>
      </c>
      <c r="I66" s="307">
        <f>IF(AND('Begr.-Rechner int. Prod.'!I67="",O66="ja"),"keine Angabe",'Begr.-Rechner int. Prod.'!I67)</f>
        <v>0</v>
      </c>
      <c r="J66" s="17"/>
      <c r="K66" s="17"/>
      <c r="L66" s="17"/>
      <c r="M66" s="17" t="str">
        <f>IF('Begr.-Rechner int. Prod.'!$N67="","nein",IF('Begr.-Rechner int. Prod.'!$N67&lt;&gt;"","ja"))</f>
        <v>nein</v>
      </c>
      <c r="N66" s="260" t="str">
        <f>IF(AND(O66="ja",'Begr.-Rechner int. Prod.'!I67&lt;&gt;""),'Begr.-Rechner int. Prod.'!L67,"")</f>
        <v/>
      </c>
      <c r="O66" s="220" t="str">
        <f t="shared" si="6"/>
        <v>nein</v>
      </c>
      <c r="P66" s="220" t="str">
        <f t="shared" si="14"/>
        <v/>
      </c>
      <c r="V66" s="267" t="str">
        <f t="shared" si="5"/>
        <v/>
      </c>
    </row>
    <row r="67" spans="1:22" ht="21.75" customHeight="1" thickTop="1" thickBot="1" x14ac:dyDescent="0.25">
      <c r="A67" s="308" t="s">
        <v>147</v>
      </c>
      <c r="B67" s="71">
        <f>'Begr.-Rechner int. Prod.'!B68</f>
        <v>0</v>
      </c>
      <c r="C67" s="72">
        <f>'Begr.-Rechner int. Prod.'!C68</f>
        <v>0</v>
      </c>
      <c r="D67" s="309">
        <f t="shared" si="10"/>
        <v>0</v>
      </c>
      <c r="E67" s="310">
        <f>'Begr.-Rechner int. Prod.'!E68</f>
        <v>0</v>
      </c>
      <c r="F67" s="311">
        <f t="shared" si="11"/>
        <v>0</v>
      </c>
      <c r="G67" s="296">
        <f t="shared" si="12"/>
        <v>0</v>
      </c>
      <c r="H67" s="297">
        <f t="shared" si="13"/>
        <v>0</v>
      </c>
      <c r="I67" s="307">
        <f>IF(AND('Begr.-Rechner int. Prod.'!I68="",O67="ja"),"keine Angabe",'Begr.-Rechner int. Prod.'!I68)</f>
        <v>0</v>
      </c>
      <c r="J67" s="17"/>
      <c r="K67" s="17"/>
      <c r="L67" s="17"/>
      <c r="M67" s="17" t="str">
        <f>IF('Begr.-Rechner int. Prod.'!$N68="","nein",IF('Begr.-Rechner int. Prod.'!$N68&lt;&gt;"","ja"))</f>
        <v>nein</v>
      </c>
      <c r="N67" s="260" t="str">
        <f>IF(AND(O67="ja",'Begr.-Rechner int. Prod.'!I68&lt;&gt;""),'Begr.-Rechner int. Prod.'!L68,"")</f>
        <v/>
      </c>
      <c r="O67" s="220" t="str">
        <f t="shared" si="6"/>
        <v>nein</v>
      </c>
      <c r="P67" s="220" t="str">
        <f t="shared" si="14"/>
        <v/>
      </c>
      <c r="V67" s="267" t="str">
        <f t="shared" si="5"/>
        <v/>
      </c>
    </row>
    <row r="68" spans="1:22" ht="21.75" customHeight="1" thickTop="1" thickBot="1" x14ac:dyDescent="0.25">
      <c r="A68" s="308" t="s">
        <v>148</v>
      </c>
      <c r="B68" s="71">
        <f>'Begr.-Rechner int. Prod.'!B69</f>
        <v>0</v>
      </c>
      <c r="C68" s="72">
        <f>'Begr.-Rechner int. Prod.'!C69</f>
        <v>0</v>
      </c>
      <c r="D68" s="309">
        <f t="shared" si="10"/>
        <v>0</v>
      </c>
      <c r="E68" s="310">
        <f>'Begr.-Rechner int. Prod.'!E69</f>
        <v>0</v>
      </c>
      <c r="F68" s="311">
        <f t="shared" si="11"/>
        <v>0</v>
      </c>
      <c r="G68" s="296">
        <f t="shared" si="12"/>
        <v>0</v>
      </c>
      <c r="H68" s="297">
        <f t="shared" si="13"/>
        <v>0</v>
      </c>
      <c r="I68" s="307">
        <f>IF(AND('Begr.-Rechner int. Prod.'!I69="",O68="ja"),"keine Angabe",'Begr.-Rechner int. Prod.'!I69)</f>
        <v>0</v>
      </c>
      <c r="J68" s="17"/>
      <c r="K68" s="17"/>
      <c r="L68" s="17"/>
      <c r="M68" s="17" t="str">
        <f>IF('Begr.-Rechner int. Prod.'!$N69="","nein",IF('Begr.-Rechner int. Prod.'!$N69&lt;&gt;"","ja"))</f>
        <v>nein</v>
      </c>
      <c r="N68" s="260" t="str">
        <f>IF(AND(O68="ja",'Begr.-Rechner int. Prod.'!I69&lt;&gt;""),'Begr.-Rechner int. Prod.'!L69,"")</f>
        <v/>
      </c>
      <c r="O68" s="220" t="str">
        <f t="shared" si="6"/>
        <v>nein</v>
      </c>
      <c r="P68" s="220" t="str">
        <f t="shared" si="14"/>
        <v/>
      </c>
      <c r="V68" s="267" t="str">
        <f t="shared" ref="V68:V69" si="15">IF(AND(O68="ja",N68="ja"),1,"")</f>
        <v/>
      </c>
    </row>
    <row r="69" spans="1:22" ht="21.75" customHeight="1" thickTop="1" thickBot="1" x14ac:dyDescent="0.25">
      <c r="A69" s="312" t="s">
        <v>149</v>
      </c>
      <c r="B69" s="71">
        <f>'Begr.-Rechner int. Prod.'!B70</f>
        <v>0</v>
      </c>
      <c r="C69" s="72">
        <f>'Begr.-Rechner int. Prod.'!C70</f>
        <v>0</v>
      </c>
      <c r="D69" s="313">
        <f t="shared" si="10"/>
        <v>0</v>
      </c>
      <c r="E69" s="314">
        <f>'Begr.-Rechner int. Prod.'!E70</f>
        <v>0</v>
      </c>
      <c r="F69" s="315">
        <f t="shared" si="11"/>
        <v>0</v>
      </c>
      <c r="G69" s="298">
        <f t="shared" si="12"/>
        <v>0</v>
      </c>
      <c r="H69" s="299">
        <f t="shared" si="13"/>
        <v>0</v>
      </c>
      <c r="I69" s="307">
        <f>IF(AND('Begr.-Rechner int. Prod.'!I70="",O69="ja"),"keine Angabe",'Begr.-Rechner int. Prod.'!I70)</f>
        <v>0</v>
      </c>
      <c r="J69" s="17"/>
      <c r="K69" s="17"/>
      <c r="L69" s="17"/>
      <c r="M69" s="17" t="str">
        <f>IF('Begr.-Rechner int. Prod.'!$N70="","nein",IF('Begr.-Rechner int. Prod.'!$N70&lt;&gt;"","ja"))</f>
        <v>nein</v>
      </c>
      <c r="N69" s="260" t="str">
        <f>IF(AND(O69="ja",'Begr.-Rechner int. Prod.'!I70&lt;&gt;""),'Begr.-Rechner int. Prod.'!L70,"")</f>
        <v/>
      </c>
      <c r="O69" s="220" t="str">
        <f t="shared" si="6"/>
        <v>nein</v>
      </c>
      <c r="P69" s="220" t="str">
        <f t="shared" si="14"/>
        <v/>
      </c>
      <c r="V69" s="267" t="str">
        <f t="shared" si="15"/>
        <v/>
      </c>
    </row>
    <row r="70" spans="1:22" thickTop="1" x14ac:dyDescent="0.2">
      <c r="A70" s="39"/>
      <c r="B70" s="38"/>
      <c r="C70" s="38"/>
      <c r="D70" s="38"/>
      <c r="E70" s="38"/>
      <c r="F70" s="38"/>
      <c r="G70" s="38"/>
      <c r="H70" s="38"/>
    </row>
    <row r="71" spans="1:22" ht="14.25" x14ac:dyDescent="0.2">
      <c r="A71" s="57"/>
      <c r="B71" s="38"/>
      <c r="C71" s="38"/>
      <c r="D71" s="38"/>
      <c r="E71" s="38"/>
      <c r="F71" s="38"/>
      <c r="G71" s="38"/>
      <c r="H71" s="38"/>
    </row>
    <row r="72" spans="1:22" ht="14.25" x14ac:dyDescent="0.2">
      <c r="A72" s="40"/>
      <c r="B72" s="38"/>
      <c r="C72" s="38"/>
      <c r="D72" s="38"/>
      <c r="E72" s="38"/>
      <c r="F72" s="38"/>
      <c r="G72" s="38"/>
      <c r="H72" s="38"/>
    </row>
    <row r="73" spans="1:22" ht="14.25" x14ac:dyDescent="0.2">
      <c r="B73"/>
    </row>
    <row r="74" spans="1:22" ht="14.25" x14ac:dyDescent="0.2">
      <c r="B74"/>
    </row>
    <row r="75" spans="1:22" ht="14.25" x14ac:dyDescent="0.2">
      <c r="B75"/>
    </row>
    <row r="76" spans="1:22" ht="14.25" x14ac:dyDescent="0.2">
      <c r="B76"/>
    </row>
    <row r="77" spans="1:22" ht="14.25" x14ac:dyDescent="0.2">
      <c r="B77"/>
    </row>
    <row r="78" spans="1:22" ht="14.25" x14ac:dyDescent="0.2">
      <c r="B78"/>
    </row>
    <row r="79" spans="1:22" ht="14.25" x14ac:dyDescent="0.2">
      <c r="B79"/>
    </row>
    <row r="80" spans="1:22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  <row r="127" spans="2:2" ht="14.25" x14ac:dyDescent="0.2">
      <c r="B127"/>
    </row>
    <row r="128" spans="2:2" ht="14.25" x14ac:dyDescent="0.2">
      <c r="B128"/>
    </row>
    <row r="129" spans="2:2" ht="14.25" x14ac:dyDescent="0.2">
      <c r="B129"/>
    </row>
    <row r="130" spans="2:2" ht="14.25" x14ac:dyDescent="0.2">
      <c r="B130"/>
    </row>
    <row r="131" spans="2:2" ht="14.25" x14ac:dyDescent="0.2">
      <c r="B131"/>
    </row>
    <row r="132" spans="2:2" ht="14.25" x14ac:dyDescent="0.2">
      <c r="B132"/>
    </row>
    <row r="133" spans="2:2" ht="14.25" x14ac:dyDescent="0.2">
      <c r="B133"/>
    </row>
    <row r="134" spans="2:2" ht="14.25" x14ac:dyDescent="0.2">
      <c r="B134"/>
    </row>
    <row r="135" spans="2:2" ht="14.25" x14ac:dyDescent="0.2">
      <c r="B135"/>
    </row>
    <row r="136" spans="2:2" ht="14.25" x14ac:dyDescent="0.2">
      <c r="B136"/>
    </row>
    <row r="137" spans="2:2" ht="14.25" x14ac:dyDescent="0.2">
      <c r="B137"/>
    </row>
    <row r="138" spans="2:2" ht="14.25" x14ac:dyDescent="0.2">
      <c r="B138"/>
    </row>
    <row r="139" spans="2:2" ht="14.25" x14ac:dyDescent="0.2">
      <c r="B139"/>
    </row>
    <row r="140" spans="2:2" ht="14.25" x14ac:dyDescent="0.2">
      <c r="B140"/>
    </row>
    <row r="141" spans="2:2" ht="14.25" x14ac:dyDescent="0.2">
      <c r="B141"/>
    </row>
    <row r="142" spans="2:2" ht="14.25" x14ac:dyDescent="0.2">
      <c r="B142"/>
    </row>
    <row r="143" spans="2:2" ht="14.25" x14ac:dyDescent="0.2">
      <c r="B143"/>
    </row>
    <row r="144" spans="2:2" ht="14.25" x14ac:dyDescent="0.2">
      <c r="B144"/>
    </row>
    <row r="145" spans="2:2" ht="14.25" x14ac:dyDescent="0.2">
      <c r="B145"/>
    </row>
    <row r="146" spans="2:2" ht="14.25" x14ac:dyDescent="0.2">
      <c r="B146"/>
    </row>
    <row r="147" spans="2:2" ht="14.25" x14ac:dyDescent="0.2">
      <c r="B147"/>
    </row>
    <row r="148" spans="2:2" ht="14.25" x14ac:dyDescent="0.2">
      <c r="B148"/>
    </row>
    <row r="149" spans="2:2" ht="14.25" x14ac:dyDescent="0.2">
      <c r="B149"/>
    </row>
    <row r="150" spans="2:2" ht="14.25" x14ac:dyDescent="0.2">
      <c r="B150"/>
    </row>
    <row r="151" spans="2:2" ht="14.25" x14ac:dyDescent="0.2">
      <c r="B151"/>
    </row>
    <row r="152" spans="2:2" ht="14.25" x14ac:dyDescent="0.2">
      <c r="B152"/>
    </row>
    <row r="153" spans="2:2" ht="14.25" x14ac:dyDescent="0.2">
      <c r="B153"/>
    </row>
    <row r="154" spans="2:2" ht="14.25" x14ac:dyDescent="0.2">
      <c r="B154"/>
    </row>
    <row r="155" spans="2:2" ht="14.25" x14ac:dyDescent="0.2">
      <c r="B155"/>
    </row>
    <row r="156" spans="2:2" ht="14.25" x14ac:dyDescent="0.2">
      <c r="B156"/>
    </row>
    <row r="157" spans="2:2" ht="14.25" x14ac:dyDescent="0.2">
      <c r="B157"/>
    </row>
    <row r="158" spans="2:2" ht="14.25" x14ac:dyDescent="0.2">
      <c r="B158"/>
    </row>
    <row r="159" spans="2:2" ht="14.25" x14ac:dyDescent="0.2">
      <c r="B159"/>
    </row>
    <row r="160" spans="2:2" ht="14.25" x14ac:dyDescent="0.2">
      <c r="B160"/>
    </row>
    <row r="161" spans="2:2" ht="14.25" x14ac:dyDescent="0.2">
      <c r="B161"/>
    </row>
    <row r="162" spans="2:2" ht="14.25" x14ac:dyDescent="0.2">
      <c r="B162"/>
    </row>
    <row r="163" spans="2:2" ht="14.25" x14ac:dyDescent="0.2">
      <c r="B163"/>
    </row>
    <row r="164" spans="2:2" ht="14.25" x14ac:dyDescent="0.2">
      <c r="B164"/>
    </row>
    <row r="165" spans="2:2" ht="14.25" x14ac:dyDescent="0.2">
      <c r="B165"/>
    </row>
    <row r="166" spans="2:2" ht="14.25" x14ac:dyDescent="0.2">
      <c r="B166"/>
    </row>
    <row r="167" spans="2:2" ht="14.25" x14ac:dyDescent="0.2">
      <c r="B167"/>
    </row>
    <row r="168" spans="2:2" ht="14.25" x14ac:dyDescent="0.2">
      <c r="B168"/>
    </row>
    <row r="169" spans="2:2" ht="14.25" x14ac:dyDescent="0.2">
      <c r="B169"/>
    </row>
    <row r="170" spans="2:2" ht="14.25" x14ac:dyDescent="0.2">
      <c r="B170"/>
    </row>
    <row r="171" spans="2:2" ht="14.25" x14ac:dyDescent="0.2">
      <c r="B171"/>
    </row>
    <row r="172" spans="2:2" ht="14.25" x14ac:dyDescent="0.2">
      <c r="B172"/>
    </row>
    <row r="173" spans="2:2" ht="14.25" x14ac:dyDescent="0.2">
      <c r="B173"/>
    </row>
    <row r="174" spans="2:2" ht="14.25" x14ac:dyDescent="0.2">
      <c r="B174"/>
    </row>
    <row r="175" spans="2:2" ht="14.25" x14ac:dyDescent="0.2">
      <c r="B175"/>
    </row>
    <row r="176" spans="2:2" ht="14.25" x14ac:dyDescent="0.2">
      <c r="B176"/>
    </row>
    <row r="177" spans="2:2" ht="14.25" x14ac:dyDescent="0.2">
      <c r="B177"/>
    </row>
    <row r="178" spans="2:2" ht="14.25" x14ac:dyDescent="0.2">
      <c r="B178"/>
    </row>
    <row r="179" spans="2:2" ht="14.25" x14ac:dyDescent="0.2">
      <c r="B179"/>
    </row>
    <row r="180" spans="2:2" ht="14.25" x14ac:dyDescent="0.2">
      <c r="B180"/>
    </row>
    <row r="181" spans="2:2" ht="14.25" x14ac:dyDescent="0.2">
      <c r="B181"/>
    </row>
    <row r="182" spans="2:2" ht="14.25" x14ac:dyDescent="0.2">
      <c r="B182"/>
    </row>
    <row r="183" spans="2:2" ht="14.25" x14ac:dyDescent="0.2">
      <c r="B183"/>
    </row>
    <row r="184" spans="2:2" ht="14.25" x14ac:dyDescent="0.2">
      <c r="B184"/>
    </row>
    <row r="185" spans="2:2" ht="14.25" x14ac:dyDescent="0.2">
      <c r="B185"/>
    </row>
    <row r="186" spans="2:2" ht="14.25" x14ac:dyDescent="0.2">
      <c r="B186"/>
    </row>
    <row r="187" spans="2:2" ht="14.25" x14ac:dyDescent="0.2">
      <c r="B187"/>
    </row>
    <row r="188" spans="2:2" ht="14.25" x14ac:dyDescent="0.2">
      <c r="B188"/>
    </row>
    <row r="189" spans="2:2" ht="14.25" x14ac:dyDescent="0.2">
      <c r="B189"/>
    </row>
    <row r="190" spans="2:2" ht="14.25" x14ac:dyDescent="0.2">
      <c r="B190"/>
    </row>
    <row r="191" spans="2:2" ht="14.25" x14ac:dyDescent="0.2">
      <c r="B191"/>
    </row>
    <row r="192" spans="2:2" ht="14.25" x14ac:dyDescent="0.2">
      <c r="B192"/>
    </row>
    <row r="193" spans="2:2" ht="14.25" x14ac:dyDescent="0.2">
      <c r="B193"/>
    </row>
    <row r="194" spans="2:2" ht="14.25" x14ac:dyDescent="0.2">
      <c r="B194"/>
    </row>
    <row r="195" spans="2:2" ht="14.25" x14ac:dyDescent="0.2">
      <c r="B195"/>
    </row>
    <row r="196" spans="2:2" ht="14.25" x14ac:dyDescent="0.2">
      <c r="B196"/>
    </row>
    <row r="197" spans="2:2" ht="14.25" x14ac:dyDescent="0.2">
      <c r="B197"/>
    </row>
    <row r="198" spans="2:2" ht="14.25" x14ac:dyDescent="0.2">
      <c r="B198"/>
    </row>
    <row r="199" spans="2:2" ht="14.25" x14ac:dyDescent="0.2">
      <c r="B199"/>
    </row>
    <row r="200" spans="2:2" ht="14.25" x14ac:dyDescent="0.2">
      <c r="B200"/>
    </row>
    <row r="201" spans="2:2" ht="14.25" x14ac:dyDescent="0.2">
      <c r="B201"/>
    </row>
    <row r="202" spans="2:2" ht="14.25" x14ac:dyDescent="0.2">
      <c r="B202"/>
    </row>
    <row r="203" spans="2:2" ht="14.25" x14ac:dyDescent="0.2">
      <c r="B203"/>
    </row>
    <row r="204" spans="2:2" ht="14.25" x14ac:dyDescent="0.2">
      <c r="B204"/>
    </row>
    <row r="205" spans="2:2" ht="14.25" x14ac:dyDescent="0.2">
      <c r="B205"/>
    </row>
    <row r="206" spans="2:2" ht="14.25" x14ac:dyDescent="0.2">
      <c r="B206"/>
    </row>
    <row r="207" spans="2:2" ht="14.25" x14ac:dyDescent="0.2">
      <c r="B207"/>
    </row>
    <row r="208" spans="2:2" ht="14.25" x14ac:dyDescent="0.2">
      <c r="B208"/>
    </row>
    <row r="209" spans="2:2" ht="14.25" x14ac:dyDescent="0.2">
      <c r="B209"/>
    </row>
    <row r="210" spans="2:2" ht="14.25" x14ac:dyDescent="0.2">
      <c r="B210"/>
    </row>
    <row r="211" spans="2:2" ht="14.25" x14ac:dyDescent="0.2">
      <c r="B211"/>
    </row>
    <row r="212" spans="2:2" ht="14.25" x14ac:dyDescent="0.2">
      <c r="B212"/>
    </row>
    <row r="213" spans="2:2" ht="14.25" x14ac:dyDescent="0.2">
      <c r="B213"/>
    </row>
    <row r="214" spans="2:2" ht="14.25" x14ac:dyDescent="0.2">
      <c r="B214"/>
    </row>
    <row r="215" spans="2:2" ht="14.25" x14ac:dyDescent="0.2">
      <c r="B215"/>
    </row>
    <row r="216" spans="2:2" ht="14.25" x14ac:dyDescent="0.2">
      <c r="B216"/>
    </row>
    <row r="217" spans="2:2" ht="14.25" x14ac:dyDescent="0.2">
      <c r="B217"/>
    </row>
    <row r="218" spans="2:2" ht="14.25" x14ac:dyDescent="0.2">
      <c r="B218"/>
    </row>
    <row r="219" spans="2:2" ht="14.25" x14ac:dyDescent="0.2">
      <c r="B219"/>
    </row>
    <row r="220" spans="2:2" ht="14.25" x14ac:dyDescent="0.2">
      <c r="B220"/>
    </row>
    <row r="221" spans="2:2" ht="14.25" x14ac:dyDescent="0.2">
      <c r="B221"/>
    </row>
    <row r="222" spans="2:2" ht="14.25" x14ac:dyDescent="0.2">
      <c r="B222"/>
    </row>
    <row r="223" spans="2:2" ht="14.25" x14ac:dyDescent="0.2">
      <c r="B223"/>
    </row>
    <row r="224" spans="2:2" ht="14.25" x14ac:dyDescent="0.2">
      <c r="B224"/>
    </row>
    <row r="225" spans="2:2" ht="14.25" x14ac:dyDescent="0.2">
      <c r="B225"/>
    </row>
    <row r="226" spans="2:2" ht="14.25" x14ac:dyDescent="0.2">
      <c r="B226"/>
    </row>
    <row r="227" spans="2:2" ht="14.25" x14ac:dyDescent="0.2">
      <c r="B227"/>
    </row>
    <row r="228" spans="2:2" ht="14.25" x14ac:dyDescent="0.2">
      <c r="B228"/>
    </row>
    <row r="229" spans="2:2" ht="14.25" x14ac:dyDescent="0.2">
      <c r="B229"/>
    </row>
    <row r="230" spans="2:2" ht="14.25" x14ac:dyDescent="0.2">
      <c r="B230"/>
    </row>
    <row r="231" spans="2:2" ht="14.25" x14ac:dyDescent="0.2">
      <c r="B231"/>
    </row>
    <row r="232" spans="2:2" ht="14.25" x14ac:dyDescent="0.2">
      <c r="B232"/>
    </row>
    <row r="233" spans="2:2" ht="14.25" x14ac:dyDescent="0.2">
      <c r="B233"/>
    </row>
    <row r="234" spans="2:2" ht="14.25" x14ac:dyDescent="0.2">
      <c r="B234"/>
    </row>
    <row r="235" spans="2:2" ht="14.25" x14ac:dyDescent="0.2">
      <c r="B235"/>
    </row>
    <row r="236" spans="2:2" ht="14.25" x14ac:dyDescent="0.2">
      <c r="B236"/>
    </row>
    <row r="237" spans="2:2" ht="14.25" x14ac:dyDescent="0.2">
      <c r="B237"/>
    </row>
    <row r="238" spans="2:2" ht="14.25" x14ac:dyDescent="0.2">
      <c r="B238"/>
    </row>
    <row r="239" spans="2:2" ht="14.25" x14ac:dyDescent="0.2">
      <c r="B239"/>
    </row>
    <row r="240" spans="2:2" ht="14.25" x14ac:dyDescent="0.2">
      <c r="B240"/>
    </row>
    <row r="241" spans="2:2" ht="14.25" x14ac:dyDescent="0.2">
      <c r="B241"/>
    </row>
    <row r="242" spans="2:2" ht="14.25" x14ac:dyDescent="0.2">
      <c r="B242"/>
    </row>
    <row r="243" spans="2:2" ht="14.25" x14ac:dyDescent="0.2">
      <c r="B243"/>
    </row>
    <row r="244" spans="2:2" ht="14.25" x14ac:dyDescent="0.2">
      <c r="B244"/>
    </row>
    <row r="245" spans="2:2" ht="14.25" x14ac:dyDescent="0.2">
      <c r="B245"/>
    </row>
    <row r="246" spans="2:2" ht="14.25" x14ac:dyDescent="0.2">
      <c r="B246"/>
    </row>
    <row r="247" spans="2:2" ht="14.25" x14ac:dyDescent="0.2">
      <c r="B247"/>
    </row>
    <row r="248" spans="2:2" ht="14.25" x14ac:dyDescent="0.2">
      <c r="B248"/>
    </row>
    <row r="249" spans="2:2" ht="14.25" x14ac:dyDescent="0.2">
      <c r="B249"/>
    </row>
    <row r="250" spans="2:2" ht="14.25" x14ac:dyDescent="0.2">
      <c r="B250"/>
    </row>
    <row r="251" spans="2:2" ht="14.25" x14ac:dyDescent="0.2">
      <c r="B251"/>
    </row>
    <row r="252" spans="2:2" ht="14.25" x14ac:dyDescent="0.2">
      <c r="B252"/>
    </row>
    <row r="253" spans="2:2" ht="14.25" x14ac:dyDescent="0.2">
      <c r="B253"/>
    </row>
    <row r="254" spans="2:2" ht="14.25" x14ac:dyDescent="0.2">
      <c r="B254"/>
    </row>
    <row r="255" spans="2:2" ht="14.25" x14ac:dyDescent="0.2">
      <c r="B255"/>
    </row>
    <row r="256" spans="2:2" ht="14.25" x14ac:dyDescent="0.2">
      <c r="B256"/>
    </row>
    <row r="257" spans="2:2" ht="14.25" x14ac:dyDescent="0.2">
      <c r="B257"/>
    </row>
    <row r="258" spans="2:2" ht="14.25" x14ac:dyDescent="0.2">
      <c r="B258"/>
    </row>
    <row r="259" spans="2:2" ht="14.25" x14ac:dyDescent="0.2">
      <c r="B259"/>
    </row>
    <row r="260" spans="2:2" ht="14.25" x14ac:dyDescent="0.2">
      <c r="B260"/>
    </row>
    <row r="261" spans="2:2" ht="14.25" x14ac:dyDescent="0.2">
      <c r="B261"/>
    </row>
    <row r="262" spans="2:2" ht="14.25" x14ac:dyDescent="0.2">
      <c r="B262"/>
    </row>
    <row r="263" spans="2:2" ht="14.25" x14ac:dyDescent="0.2">
      <c r="B263"/>
    </row>
    <row r="264" spans="2:2" ht="14.25" x14ac:dyDescent="0.2">
      <c r="B264"/>
    </row>
    <row r="265" spans="2:2" ht="14.25" x14ac:dyDescent="0.2">
      <c r="B265"/>
    </row>
    <row r="266" spans="2:2" ht="14.25" x14ac:dyDescent="0.2">
      <c r="B266"/>
    </row>
    <row r="267" spans="2:2" ht="14.25" x14ac:dyDescent="0.2">
      <c r="B267"/>
    </row>
    <row r="268" spans="2:2" ht="14.25" x14ac:dyDescent="0.2">
      <c r="B268"/>
    </row>
    <row r="269" spans="2:2" ht="14.25" x14ac:dyDescent="0.2">
      <c r="B269"/>
    </row>
    <row r="270" spans="2:2" ht="14.25" x14ac:dyDescent="0.2">
      <c r="B270"/>
    </row>
    <row r="271" spans="2:2" ht="14.25" x14ac:dyDescent="0.2">
      <c r="B271"/>
    </row>
  </sheetData>
  <sheetProtection password="CAEF" sheet="1" objects="1" scenarios="1"/>
  <mergeCells count="2">
    <mergeCell ref="E1:H1"/>
    <mergeCell ref="W1:X1"/>
  </mergeCells>
  <conditionalFormatting sqref="I2">
    <cfRule type="expression" dxfId="3" priority="2">
      <formula>$I$2=""</formula>
    </cfRule>
  </conditionalFormatting>
  <conditionalFormatting sqref="I1">
    <cfRule type="expression" dxfId="2" priority="1">
      <formula>$I$2=""</formula>
    </cfRule>
  </conditionalFormatting>
  <pageMargins left="0.7" right="0.7" top="0.78740157499999996" bottom="0.78740157499999996" header="0.3" footer="0.3"/>
  <pageSetup paperSize="9" scale="48" fitToHeight="3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AD239"/>
  <sheetViews>
    <sheetView showZeros="0" zoomScale="80" zoomScaleNormal="80" zoomScaleSheetLayoutView="100" workbookViewId="0">
      <pane xSplit="1" topLeftCell="B1" activePane="topRight" state="frozen"/>
      <selection pane="topRight" activeCell="AE17" sqref="AE17"/>
    </sheetView>
  </sheetViews>
  <sheetFormatPr baseColWidth="10" defaultRowHeight="15" x14ac:dyDescent="0.25"/>
  <cols>
    <col min="1" max="1" width="45.125" style="17" customWidth="1"/>
    <col min="2" max="2" width="27.875" style="228" customWidth="1"/>
    <col min="3" max="3" width="20.875" style="17" customWidth="1"/>
    <col min="4" max="4" width="20.125" style="17" customWidth="1"/>
    <col min="5" max="5" width="14.625" style="17" customWidth="1"/>
    <col min="6" max="6" width="11" style="17"/>
    <col min="7" max="7" width="14.25" style="17" customWidth="1"/>
    <col min="8" max="8" width="11" style="17"/>
    <col min="9" max="9" width="21.25" style="17" customWidth="1"/>
    <col min="10" max="11" width="13.375" style="17" customWidth="1"/>
    <col min="12" max="12" width="15.125" style="17" customWidth="1"/>
    <col min="13" max="13" width="16" style="17" customWidth="1"/>
    <col min="14" max="14" width="17.375" style="17" customWidth="1"/>
    <col min="15" max="16" width="16.5" style="17" customWidth="1"/>
    <col min="17" max="21" width="11" style="17"/>
    <col min="22" max="22" width="14.625" style="17" customWidth="1"/>
    <col min="23" max="27" width="11" style="17"/>
    <col min="28" max="28" width="20.5" style="17" bestFit="1" customWidth="1"/>
    <col min="29" max="29" width="11" style="17"/>
    <col min="30" max="30" width="18.25" style="17" bestFit="1" customWidth="1"/>
    <col min="31" max="16384" width="11" style="17"/>
  </cols>
  <sheetData>
    <row r="1" spans="1:30" ht="143.25" customHeight="1" thickBot="1" x14ac:dyDescent="0.25">
      <c r="A1" s="213" t="s">
        <v>507</v>
      </c>
      <c r="B1" s="1" t="s">
        <v>151</v>
      </c>
      <c r="C1" s="2" t="s">
        <v>152</v>
      </c>
      <c r="D1" s="3"/>
      <c r="E1" s="468" t="s">
        <v>0</v>
      </c>
      <c r="F1" s="469"/>
      <c r="G1" s="469"/>
      <c r="H1" s="469"/>
      <c r="I1" s="76" t="str">
        <f>IF($I$2="","bitte geben Sie HIER die
Begrünungsfläche  in ha an","Fläche in ha")</f>
        <v>Fläche in ha</v>
      </c>
      <c r="J1" s="4" t="s">
        <v>328</v>
      </c>
      <c r="K1" s="4" t="s">
        <v>1</v>
      </c>
      <c r="L1" s="5" t="s">
        <v>329</v>
      </c>
      <c r="M1" s="6"/>
    </row>
    <row r="2" spans="1:30" ht="46.5" customHeight="1" thickBot="1" x14ac:dyDescent="0.25">
      <c r="B2" s="7" t="s">
        <v>2</v>
      </c>
      <c r="C2" s="7" t="s">
        <v>3</v>
      </c>
      <c r="D2" s="8" t="s">
        <v>4</v>
      </c>
      <c r="E2" s="7" t="s">
        <v>5</v>
      </c>
      <c r="F2" s="9" t="s">
        <v>1</v>
      </c>
      <c r="G2" s="7" t="s">
        <v>332</v>
      </c>
      <c r="H2" s="10" t="s">
        <v>6</v>
      </c>
      <c r="I2" s="69">
        <f>'Begr.-Rechner BIO'!I2</f>
        <v>0</v>
      </c>
      <c r="J2" s="215">
        <f>SUM(E3:E35)</f>
        <v>0</v>
      </c>
      <c r="K2" s="216">
        <f>SUM(F3:F35)</f>
        <v>0</v>
      </c>
      <c r="L2" s="217">
        <f>SUM(G3:G35)</f>
        <v>0</v>
      </c>
      <c r="M2" s="264" t="s">
        <v>388</v>
      </c>
      <c r="N2" s="261" t="s">
        <v>383</v>
      </c>
      <c r="O2" s="265" t="s">
        <v>387</v>
      </c>
      <c r="P2" s="265" t="s">
        <v>494</v>
      </c>
      <c r="Q2" s="261" t="s">
        <v>385</v>
      </c>
      <c r="R2" s="261" t="s">
        <v>392</v>
      </c>
      <c r="S2" s="261" t="s">
        <v>374</v>
      </c>
      <c r="T2" s="261" t="s">
        <v>373</v>
      </c>
      <c r="U2" s="261" t="s">
        <v>390</v>
      </c>
      <c r="V2" s="283" t="s">
        <v>391</v>
      </c>
      <c r="W2" t="s">
        <v>377</v>
      </c>
      <c r="X2" s="259" t="s">
        <v>378</v>
      </c>
      <c r="Y2" s="259" t="s">
        <v>793</v>
      </c>
      <c r="Z2" s="261" t="s">
        <v>386</v>
      </c>
      <c r="AB2" s="285" t="s">
        <v>486</v>
      </c>
      <c r="AC2" s="321" t="s">
        <v>490</v>
      </c>
      <c r="AD2" s="321" t="s">
        <v>788</v>
      </c>
    </row>
    <row r="3" spans="1:30" ht="21.75" customHeight="1" thickBot="1" x14ac:dyDescent="0.25">
      <c r="A3" s="284" t="str">
        <f>'Begr.-Rechner BIO'!$A4</f>
        <v>Alexandrinerklee BIO</v>
      </c>
      <c r="B3" s="73">
        <f>'Begr.-Rechner BIO'!$B4</f>
        <v>5.9</v>
      </c>
      <c r="C3" s="89">
        <f>'Begr.-Rechner BIO'!C4</f>
        <v>25</v>
      </c>
      <c r="D3" s="222">
        <f t="shared" ref="D3:D35" si="0">IF(ISERROR(C3*B3),0,C3*B3)</f>
        <v>147.5</v>
      </c>
      <c r="E3" s="223">
        <f>'Begr.-Rechner BIO'!E4</f>
        <v>0</v>
      </c>
      <c r="F3" s="90">
        <f>IF(ISERROR(E3*B3),0,(E3*B3))</f>
        <v>0</v>
      </c>
      <c r="G3" s="91">
        <f t="shared" ref="G3" si="1">IF(ISERROR(E3/C3),0,(E3/C3))</f>
        <v>0</v>
      </c>
      <c r="H3" s="82">
        <f t="shared" ref="H3" si="2">IF(ISERROR($I$2*E3),0,($I$2*E3))</f>
        <v>0</v>
      </c>
      <c r="I3" s="220" t="str">
        <f>'Begr.-Rechner BIO'!$I4</f>
        <v>Leguminose</v>
      </c>
      <c r="J3" s="220"/>
      <c r="K3" s="220"/>
      <c r="L3" s="220"/>
      <c r="M3" s="220" t="s">
        <v>268</v>
      </c>
      <c r="N3" s="220" t="s">
        <v>389</v>
      </c>
      <c r="O3" s="220" t="str">
        <f>IF(E3&gt;0,"ja","nein")</f>
        <v>nein</v>
      </c>
      <c r="P3" s="220" t="str">
        <f>IF(O3="ja",I3,"")</f>
        <v/>
      </c>
      <c r="Q3" s="262">
        <f>COUNTIFS($M$3:$M$35,"ja",$O$3:$O$35,"ja")</f>
        <v>0</v>
      </c>
      <c r="R3" s="262" t="str">
        <f>IF(AND($R$5&gt;0,$R$4=0),"ja",IF(AND($R$5&gt;0,$R$4&gt;0),"nein",IF(AND($R$5=0,$R$4&gt;0),"nein","nein")))</f>
        <v>nein</v>
      </c>
      <c r="S3" s="262">
        <f t="array" ref="S3">SUM(1/(COUNTIF(P3:P35,P3:P35)))-1</f>
        <v>0</v>
      </c>
      <c r="T3" s="262">
        <f>COUNTIF($O$3:$O$35,"ja")</f>
        <v>0</v>
      </c>
      <c r="U3" s="266">
        <f>SUM(V3:V35)</f>
        <v>0</v>
      </c>
      <c r="V3" s="282" t="str">
        <f>IF(AND(O3="ja",N3="ja"),1,"")</f>
        <v/>
      </c>
      <c r="W3" t="s">
        <v>384</v>
      </c>
      <c r="X3">
        <v>5</v>
      </c>
      <c r="Y3">
        <v>2</v>
      </c>
      <c r="Z3" t="str">
        <f>IF(AND($U$3&gt;=$X$3,$S$3&gt;=$Y$3),"Var.1; ","")</f>
        <v/>
      </c>
      <c r="AB3" s="286"/>
      <c r="AD3"/>
    </row>
    <row r="4" spans="1:30" ht="21.75" customHeight="1" thickBot="1" x14ac:dyDescent="0.25">
      <c r="A4" s="284" t="str">
        <f>'Begr.-Rechner BIO'!$A5</f>
        <v>Buchweizen BIO</v>
      </c>
      <c r="B4" s="73">
        <f>'Begr.-Rechner BIO'!$B5</f>
        <v>2.92</v>
      </c>
      <c r="C4" s="89">
        <f>'Begr.-Rechner BIO'!C5</f>
        <v>70</v>
      </c>
      <c r="D4" s="222">
        <f t="shared" si="0"/>
        <v>204.4</v>
      </c>
      <c r="E4" s="223">
        <f>'Begr.-Rechner BIO'!E5</f>
        <v>0</v>
      </c>
      <c r="F4" s="90">
        <f t="shared" ref="F4:F35" si="3">IF(ISERROR(E4*B4),0,(E4*B4))</f>
        <v>0</v>
      </c>
      <c r="G4" s="91">
        <f t="shared" ref="G4:G35" si="4">IF(ISERROR(E4/C4),0,(E4/C4))</f>
        <v>0</v>
      </c>
      <c r="H4" s="82">
        <f t="shared" ref="H4:H35" si="5">IF(ISERROR($I$2*E4),0,($I$2*E4))</f>
        <v>0</v>
      </c>
      <c r="I4" s="220" t="str">
        <f>'Begr.-Rechner BIO'!$I5</f>
        <v>Knöterichgewächse</v>
      </c>
      <c r="M4" s="17" t="s">
        <v>268</v>
      </c>
      <c r="N4" s="17" t="s">
        <v>389</v>
      </c>
      <c r="O4" s="220" t="str">
        <f>IF(E4&gt;0,"ja","nein")</f>
        <v>nein</v>
      </c>
      <c r="P4" s="220" t="str">
        <f t="shared" ref="P4:P28" si="6">IF(O4="ja",I4,"")</f>
        <v/>
      </c>
      <c r="Q4"/>
      <c r="R4" s="380">
        <f>COUNTIFS($M$3:$M$35,"nein",$O$3:$O$35,"ja")</f>
        <v>0</v>
      </c>
      <c r="S4"/>
      <c r="T4"/>
      <c r="U4"/>
      <c r="V4" s="267" t="str">
        <f t="shared" ref="V4:V35" si="7">IF(AND(O4="ja",N4="ja"),1,"")</f>
        <v/>
      </c>
      <c r="W4" t="s">
        <v>376</v>
      </c>
      <c r="X4">
        <v>3</v>
      </c>
      <c r="Y4">
        <v>3</v>
      </c>
      <c r="Z4" t="str">
        <f>IF(AND($T$3&gt;=$X$4,$S$3&gt;=$Y$4),"Var.2; ","")</f>
        <v/>
      </c>
      <c r="AB4" s="286" t="s">
        <v>482</v>
      </c>
      <c r="AC4" t="s">
        <v>491</v>
      </c>
      <c r="AD4" t="s">
        <v>16</v>
      </c>
    </row>
    <row r="5" spans="1:30" ht="21.75" customHeight="1" thickBot="1" x14ac:dyDescent="0.25">
      <c r="A5" s="284" t="str">
        <f>'Begr.-Rechner BIO'!$A6</f>
        <v>Einjähriges Raygras BIO</v>
      </c>
      <c r="B5" s="73">
        <f>'Begr.-Rechner BIO'!$B6</f>
        <v>3.71</v>
      </c>
      <c r="C5" s="89">
        <f>'Begr.-Rechner BIO'!C6</f>
        <v>40</v>
      </c>
      <c r="D5" s="222">
        <f t="shared" si="0"/>
        <v>148.4</v>
      </c>
      <c r="E5" s="223">
        <f>'Begr.-Rechner BIO'!E6</f>
        <v>0</v>
      </c>
      <c r="F5" s="90">
        <f t="shared" si="3"/>
        <v>0</v>
      </c>
      <c r="G5" s="91">
        <f t="shared" si="4"/>
        <v>0</v>
      </c>
      <c r="H5" s="82">
        <f t="shared" si="5"/>
        <v>0</v>
      </c>
      <c r="I5" s="220" t="str">
        <f>'Begr.-Rechner BIO'!$I6</f>
        <v>Gräser</v>
      </c>
      <c r="M5" s="17" t="s">
        <v>268</v>
      </c>
      <c r="N5" s="220" t="s">
        <v>268</v>
      </c>
      <c r="O5" s="220" t="str">
        <f t="shared" ref="O5:O8" si="8">IF(E5&gt;0,"ja","nein")</f>
        <v>nein</v>
      </c>
      <c r="P5" s="220" t="str">
        <f t="shared" si="6"/>
        <v/>
      </c>
      <c r="Q5"/>
      <c r="R5" s="380">
        <f>COUNTIFS($M$3:$M$35,"ja",$O$3:$O$35,"ja")</f>
        <v>0</v>
      </c>
      <c r="S5"/>
      <c r="T5"/>
      <c r="U5"/>
      <c r="V5" s="267" t="str">
        <f t="shared" si="7"/>
        <v/>
      </c>
      <c r="W5" t="s">
        <v>379</v>
      </c>
      <c r="X5">
        <v>3</v>
      </c>
      <c r="Y5">
        <v>2</v>
      </c>
      <c r="Z5" t="str">
        <f>IF(AND($T$3&gt;=$X$5,$S$3&gt;=$Y$5),"Var.3; ","")</f>
        <v/>
      </c>
      <c r="AB5" s="286" t="s">
        <v>483</v>
      </c>
      <c r="AC5" t="s">
        <v>492</v>
      </c>
      <c r="AD5" t="s">
        <v>789</v>
      </c>
    </row>
    <row r="6" spans="1:30" ht="21.75" customHeight="1" thickBot="1" x14ac:dyDescent="0.25">
      <c r="A6" s="284" t="str">
        <f>'Begr.-Rechner BIO'!$A7</f>
        <v>Englisches Raygras BIO</v>
      </c>
      <c r="B6" s="73">
        <f>'Begr.-Rechner BIO'!$B7</f>
        <v>7.09</v>
      </c>
      <c r="C6" s="89">
        <f>'Begr.-Rechner BIO'!C7</f>
        <v>30</v>
      </c>
      <c r="D6" s="222">
        <f t="shared" si="0"/>
        <v>212.7</v>
      </c>
      <c r="E6" s="223">
        <f>'Begr.-Rechner BIO'!E7</f>
        <v>0</v>
      </c>
      <c r="F6" s="90">
        <f t="shared" si="3"/>
        <v>0</v>
      </c>
      <c r="G6" s="91">
        <f t="shared" si="4"/>
        <v>0</v>
      </c>
      <c r="H6" s="82">
        <f t="shared" si="5"/>
        <v>0</v>
      </c>
      <c r="I6" s="220" t="str">
        <f>'Begr.-Rechner BIO'!$I7</f>
        <v>Gräser</v>
      </c>
      <c r="M6" s="220" t="s">
        <v>268</v>
      </c>
      <c r="N6" s="220" t="s">
        <v>268</v>
      </c>
      <c r="O6" s="220" t="str">
        <f t="shared" si="8"/>
        <v>nein</v>
      </c>
      <c r="P6" s="220" t="str">
        <f t="shared" si="6"/>
        <v/>
      </c>
      <c r="Q6"/>
      <c r="R6"/>
      <c r="S6"/>
      <c r="T6"/>
      <c r="U6"/>
      <c r="V6" s="267" t="str">
        <f t="shared" si="7"/>
        <v/>
      </c>
      <c r="W6" t="s">
        <v>380</v>
      </c>
      <c r="X6">
        <v>3</v>
      </c>
      <c r="Y6">
        <v>2</v>
      </c>
      <c r="Z6" t="str">
        <f>IF(AND($T$3&gt;=$X$6,$S$3&gt;=$Y$6),"Var.4; ","")</f>
        <v/>
      </c>
      <c r="AB6" s="286" t="s">
        <v>203</v>
      </c>
      <c r="AD6" t="s">
        <v>128</v>
      </c>
    </row>
    <row r="7" spans="1:30" ht="21.75" customHeight="1" thickBot="1" x14ac:dyDescent="0.25">
      <c r="A7" s="284" t="str">
        <f>'Begr.-Rechner BIO'!$A8</f>
        <v>Futtererbse BIO</v>
      </c>
      <c r="B7" s="73">
        <f>'Begr.-Rechner BIO'!$B8</f>
        <v>1.7</v>
      </c>
      <c r="C7" s="89">
        <f>'Begr.-Rechner BIO'!C8</f>
        <v>160</v>
      </c>
      <c r="D7" s="222">
        <f t="shared" si="0"/>
        <v>272</v>
      </c>
      <c r="E7" s="223">
        <f>'Begr.-Rechner BIO'!E8</f>
        <v>0</v>
      </c>
      <c r="F7" s="90">
        <f t="shared" si="3"/>
        <v>0</v>
      </c>
      <c r="G7" s="91">
        <f t="shared" si="4"/>
        <v>0</v>
      </c>
      <c r="H7" s="82">
        <f t="shared" si="5"/>
        <v>0</v>
      </c>
      <c r="I7" s="220" t="str">
        <f>'Begr.-Rechner BIO'!$I8</f>
        <v>Leguminose</v>
      </c>
      <c r="M7" s="220" t="s">
        <v>268</v>
      </c>
      <c r="N7" s="220" t="s">
        <v>389</v>
      </c>
      <c r="O7" s="220" t="str">
        <f t="shared" si="8"/>
        <v>nein</v>
      </c>
      <c r="P7" s="220" t="str">
        <f t="shared" si="6"/>
        <v/>
      </c>
      <c r="Q7"/>
      <c r="R7"/>
      <c r="S7"/>
      <c r="T7"/>
      <c r="U7"/>
      <c r="V7" s="267" t="str">
        <f t="shared" si="7"/>
        <v/>
      </c>
      <c r="W7" t="s">
        <v>381</v>
      </c>
      <c r="X7">
        <v>3</v>
      </c>
      <c r="Y7">
        <v>2</v>
      </c>
      <c r="Z7" t="str">
        <f>IF(AND($T$3&gt;=$X$7,$S$3&gt;=$Y$7),"Var.5; ","")</f>
        <v/>
      </c>
      <c r="AB7" s="286" t="s">
        <v>484</v>
      </c>
      <c r="AD7" t="s">
        <v>790</v>
      </c>
    </row>
    <row r="8" spans="1:30" ht="21.75" customHeight="1" thickBot="1" x14ac:dyDescent="0.25">
      <c r="A8" s="284" t="str">
        <f>'Begr.-Rechner BIO'!$A9</f>
        <v xml:space="preserve">Hirse BIO </v>
      </c>
      <c r="B8" s="73">
        <f>'Begr.-Rechner BIO'!$B9</f>
        <v>4.82</v>
      </c>
      <c r="C8" s="89">
        <f>'Begr.-Rechner BIO'!C9</f>
        <v>15</v>
      </c>
      <c r="D8" s="222">
        <f t="shared" si="0"/>
        <v>72.300000000000011</v>
      </c>
      <c r="E8" s="223">
        <f>'Begr.-Rechner BIO'!E9</f>
        <v>0</v>
      </c>
      <c r="F8" s="90">
        <f t="shared" si="3"/>
        <v>0</v>
      </c>
      <c r="G8" s="91">
        <f t="shared" si="4"/>
        <v>0</v>
      </c>
      <c r="H8" s="82">
        <f t="shared" si="5"/>
        <v>0</v>
      </c>
      <c r="I8" s="220" t="str">
        <f>'Begr.-Rechner BIO'!$I9</f>
        <v>Gräser</v>
      </c>
      <c r="M8" s="17" t="s">
        <v>268</v>
      </c>
      <c r="N8" s="220" t="s">
        <v>268</v>
      </c>
      <c r="O8" s="220" t="str">
        <f t="shared" si="8"/>
        <v>nein</v>
      </c>
      <c r="P8" s="220" t="str">
        <f t="shared" si="6"/>
        <v/>
      </c>
      <c r="Q8"/>
      <c r="R8"/>
      <c r="S8"/>
      <c r="T8"/>
      <c r="U8"/>
      <c r="V8" s="267" t="str">
        <f t="shared" si="7"/>
        <v/>
      </c>
      <c r="W8" t="s">
        <v>382</v>
      </c>
      <c r="X8" s="259"/>
      <c r="Y8" s="259"/>
      <c r="Z8" t="str">
        <f>IF($R$3="ja","Var. 6 *","")</f>
        <v/>
      </c>
      <c r="AB8" s="286" t="s">
        <v>369</v>
      </c>
      <c r="AD8" t="s">
        <v>791</v>
      </c>
    </row>
    <row r="9" spans="1:30" ht="21.75" customHeight="1" thickBot="1" x14ac:dyDescent="0.25">
      <c r="A9" s="284" t="str">
        <f>'Begr.-Rechner BIO'!$A10</f>
        <v>Inkarnatklee BIO</v>
      </c>
      <c r="B9" s="73">
        <f>'Begr.-Rechner BIO'!$B10</f>
        <v>5.33</v>
      </c>
      <c r="C9" s="89">
        <f>'Begr.-Rechner BIO'!C10</f>
        <v>30</v>
      </c>
      <c r="D9" s="222">
        <f t="shared" si="0"/>
        <v>159.9</v>
      </c>
      <c r="E9" s="223">
        <f>'Begr.-Rechner BIO'!E10</f>
        <v>0</v>
      </c>
      <c r="F9" s="90">
        <f t="shared" si="3"/>
        <v>0</v>
      </c>
      <c r="G9" s="91">
        <f t="shared" si="4"/>
        <v>0</v>
      </c>
      <c r="H9" s="82">
        <f t="shared" si="5"/>
        <v>0</v>
      </c>
      <c r="I9" s="220" t="str">
        <f>'Begr.-Rechner BIO'!$I10</f>
        <v>Leguminose</v>
      </c>
      <c r="M9" s="17" t="s">
        <v>268</v>
      </c>
      <c r="N9" s="220" t="s">
        <v>389</v>
      </c>
      <c r="O9" s="17" t="str">
        <f t="shared" ref="O9:O35" si="9">IF(E9&gt;0,"ja","nein")</f>
        <v>nein</v>
      </c>
      <c r="P9" s="220" t="str">
        <f t="shared" si="6"/>
        <v/>
      </c>
      <c r="V9" s="267" t="str">
        <f t="shared" si="7"/>
        <v/>
      </c>
      <c r="W9" s="17" t="s">
        <v>797</v>
      </c>
      <c r="X9" s="17">
        <v>3</v>
      </c>
      <c r="Y9" s="17">
        <v>2</v>
      </c>
      <c r="Z9" s="17" t="str">
        <f>IF(AND($T$3&gt;=$X$9,$S$3&gt;=$Y$9),"Var.7","")</f>
        <v/>
      </c>
      <c r="AB9" s="286" t="s">
        <v>370</v>
      </c>
      <c r="AD9" t="s">
        <v>640</v>
      </c>
    </row>
    <row r="10" spans="1:30" ht="21.75" customHeight="1" thickBot="1" x14ac:dyDescent="0.25">
      <c r="A10" s="284" t="str">
        <f>'Begr.-Rechner BIO'!$A11</f>
        <v>Italienisches Raygras BIO</v>
      </c>
      <c r="B10" s="73">
        <f>'Begr.-Rechner BIO'!$B11</f>
        <v>3.58</v>
      </c>
      <c r="C10" s="89">
        <f>'Begr.-Rechner BIO'!C11</f>
        <v>40</v>
      </c>
      <c r="D10" s="222">
        <f t="shared" si="0"/>
        <v>143.19999999999999</v>
      </c>
      <c r="E10" s="223">
        <f>'Begr.-Rechner BIO'!E11</f>
        <v>0</v>
      </c>
      <c r="F10" s="90">
        <f t="shared" si="3"/>
        <v>0</v>
      </c>
      <c r="G10" s="91">
        <f t="shared" si="4"/>
        <v>0</v>
      </c>
      <c r="H10" s="82">
        <f t="shared" si="5"/>
        <v>0</v>
      </c>
      <c r="I10" s="220" t="str">
        <f>'Begr.-Rechner BIO'!$I11</f>
        <v>Gräser</v>
      </c>
      <c r="M10" s="17" t="s">
        <v>268</v>
      </c>
      <c r="N10" s="220" t="s">
        <v>268</v>
      </c>
      <c r="O10" s="17" t="str">
        <f t="shared" si="9"/>
        <v>nein</v>
      </c>
      <c r="P10" s="220" t="str">
        <f t="shared" si="6"/>
        <v/>
      </c>
      <c r="V10" s="267" t="str">
        <f t="shared" si="7"/>
        <v/>
      </c>
      <c r="Z10" s="17" t="str">
        <f>IF(AND($Z3="",Z4="",Z5="",Z6="",Z7="",Z8=""),"keine ÖPUL Konformität gegeben","")</f>
        <v>keine ÖPUL Konformität gegeben</v>
      </c>
      <c r="AB10" s="286" t="s">
        <v>161</v>
      </c>
    </row>
    <row r="11" spans="1:30" ht="21.75" customHeight="1" thickBot="1" x14ac:dyDescent="0.25">
      <c r="A11" s="284" t="str">
        <f>'Begr.-Rechner BIO'!$A12</f>
        <v>Kresse BIO</v>
      </c>
      <c r="B11" s="73">
        <f>'Begr.-Rechner BIO'!$B12</f>
        <v>11.61</v>
      </c>
      <c r="C11" s="89">
        <f>'Begr.-Rechner BIO'!C12</f>
        <v>10</v>
      </c>
      <c r="D11" s="222">
        <f t="shared" si="0"/>
        <v>116.1</v>
      </c>
      <c r="E11" s="223">
        <f>'Begr.-Rechner BIO'!E12</f>
        <v>0</v>
      </c>
      <c r="F11" s="90">
        <f t="shared" si="3"/>
        <v>0</v>
      </c>
      <c r="G11" s="91">
        <f t="shared" si="4"/>
        <v>0</v>
      </c>
      <c r="H11" s="82">
        <f t="shared" si="5"/>
        <v>0</v>
      </c>
      <c r="I11" s="220" t="str">
        <f>'Begr.-Rechner BIO'!$I12</f>
        <v>Kreuzblütler</v>
      </c>
      <c r="M11" s="17" t="s">
        <v>268</v>
      </c>
      <c r="N11" s="220" t="s">
        <v>389</v>
      </c>
      <c r="O11" s="17" t="str">
        <f t="shared" si="9"/>
        <v>nein</v>
      </c>
      <c r="P11" s="220" t="str">
        <f t="shared" si="6"/>
        <v/>
      </c>
      <c r="V11" s="267" t="str">
        <f t="shared" si="7"/>
        <v/>
      </c>
      <c r="AB11" s="286" t="s">
        <v>368</v>
      </c>
    </row>
    <row r="12" spans="1:30" ht="21.75" customHeight="1" thickBot="1" x14ac:dyDescent="0.25">
      <c r="A12" s="284" t="str">
        <f>'Begr.-Rechner BIO'!$A13</f>
        <v>Leindotter BIO</v>
      </c>
      <c r="B12" s="73">
        <f>'Begr.-Rechner BIO'!$B13</f>
        <v>9.0299999999999994</v>
      </c>
      <c r="C12" s="89">
        <f>'Begr.-Rechner BIO'!C13</f>
        <v>10</v>
      </c>
      <c r="D12" s="222">
        <f t="shared" si="0"/>
        <v>90.3</v>
      </c>
      <c r="E12" s="223">
        <f>'Begr.-Rechner BIO'!E13</f>
        <v>0</v>
      </c>
      <c r="F12" s="90">
        <f t="shared" si="3"/>
        <v>0</v>
      </c>
      <c r="G12" s="91">
        <f t="shared" si="4"/>
        <v>0</v>
      </c>
      <c r="H12" s="82">
        <f t="shared" si="5"/>
        <v>0</v>
      </c>
      <c r="I12" s="220" t="str">
        <f>'Begr.-Rechner BIO'!$I13</f>
        <v>Kreuzblütler</v>
      </c>
      <c r="M12" s="17" t="s">
        <v>268</v>
      </c>
      <c r="N12" s="220" t="s">
        <v>389</v>
      </c>
      <c r="O12" s="17" t="str">
        <f t="shared" si="9"/>
        <v>nein</v>
      </c>
      <c r="P12" s="220" t="str">
        <f t="shared" si="6"/>
        <v/>
      </c>
      <c r="V12" s="267" t="str">
        <f t="shared" si="7"/>
        <v/>
      </c>
      <c r="AB12" s="286" t="s">
        <v>485</v>
      </c>
    </row>
    <row r="13" spans="1:30" ht="21.75" customHeight="1" thickBot="1" x14ac:dyDescent="0.25">
      <c r="A13" s="284" t="str">
        <f>'Begr.-Rechner BIO'!$A14</f>
        <v>Linse Sorte Klaus BIO</v>
      </c>
      <c r="B13" s="73">
        <f>'Begr.-Rechner BIO'!$B14</f>
        <v>6.07</v>
      </c>
      <c r="C13" s="89">
        <f>'Begr.-Rechner BIO'!C14</f>
        <v>80</v>
      </c>
      <c r="D13" s="222">
        <f t="shared" si="0"/>
        <v>485.6</v>
      </c>
      <c r="E13" s="223">
        <f>'Begr.-Rechner BIO'!E14</f>
        <v>0</v>
      </c>
      <c r="F13" s="90">
        <f t="shared" si="3"/>
        <v>0</v>
      </c>
      <c r="G13" s="91">
        <f t="shared" si="4"/>
        <v>0</v>
      </c>
      <c r="H13" s="82">
        <f t="shared" si="5"/>
        <v>0</v>
      </c>
      <c r="I13" s="220" t="str">
        <f>'Begr.-Rechner BIO'!$I14</f>
        <v>Leguminose</v>
      </c>
      <c r="M13" s="17" t="s">
        <v>268</v>
      </c>
      <c r="N13" s="220" t="s">
        <v>389</v>
      </c>
      <c r="O13" s="17" t="str">
        <f t="shared" si="9"/>
        <v>nein</v>
      </c>
      <c r="P13" s="220" t="str">
        <f t="shared" si="6"/>
        <v/>
      </c>
      <c r="V13" s="267" t="str">
        <f t="shared" si="7"/>
        <v/>
      </c>
      <c r="AB13" s="286" t="s">
        <v>372</v>
      </c>
    </row>
    <row r="14" spans="1:30" ht="21.75" customHeight="1" thickBot="1" x14ac:dyDescent="0.25">
      <c r="A14" s="284" t="str">
        <f>'Begr.-Rechner BIO'!$A15</f>
        <v>Luzerne BIO</v>
      </c>
      <c r="B14" s="73">
        <f>'Begr.-Rechner BIO'!$B15</f>
        <v>8.1300000000000008</v>
      </c>
      <c r="C14" s="89">
        <f>'Begr.-Rechner BIO'!C15</f>
        <v>25</v>
      </c>
      <c r="D14" s="222">
        <f t="shared" si="0"/>
        <v>203.25000000000003</v>
      </c>
      <c r="E14" s="223">
        <f>'Begr.-Rechner BIO'!E15</f>
        <v>0</v>
      </c>
      <c r="F14" s="90">
        <f t="shared" si="3"/>
        <v>0</v>
      </c>
      <c r="G14" s="91">
        <f t="shared" si="4"/>
        <v>0</v>
      </c>
      <c r="H14" s="82">
        <f t="shared" si="5"/>
        <v>0</v>
      </c>
      <c r="I14" s="220" t="str">
        <f>'Begr.-Rechner BIO'!$I15</f>
        <v>Leguminose</v>
      </c>
      <c r="M14" s="17" t="s">
        <v>268</v>
      </c>
      <c r="N14" s="220" t="s">
        <v>389</v>
      </c>
      <c r="O14" s="17" t="str">
        <f t="shared" si="9"/>
        <v>nein</v>
      </c>
      <c r="P14" s="220" t="str">
        <f t="shared" si="6"/>
        <v/>
      </c>
      <c r="V14" s="267" t="str">
        <f t="shared" si="7"/>
        <v/>
      </c>
      <c r="AB14" s="286" t="s">
        <v>371</v>
      </c>
    </row>
    <row r="15" spans="1:30" ht="21.75" customHeight="1" thickBot="1" x14ac:dyDescent="0.25">
      <c r="A15" s="284" t="str">
        <f>'Begr.-Rechner BIO'!$A16</f>
        <v>Meliorationsrettich BIO</v>
      </c>
      <c r="B15" s="73">
        <f>'Begr.-Rechner BIO'!$B16</f>
        <v>8.91</v>
      </c>
      <c r="C15" s="89">
        <f>'Begr.-Rechner BIO'!C16</f>
        <v>8</v>
      </c>
      <c r="D15" s="222">
        <f t="shared" si="0"/>
        <v>71.28</v>
      </c>
      <c r="E15" s="223">
        <f>'Begr.-Rechner BIO'!E16</f>
        <v>0</v>
      </c>
      <c r="F15" s="90">
        <f t="shared" si="3"/>
        <v>0</v>
      </c>
      <c r="G15" s="91">
        <f t="shared" si="4"/>
        <v>0</v>
      </c>
      <c r="H15" s="82">
        <f t="shared" si="5"/>
        <v>0</v>
      </c>
      <c r="I15" s="220" t="str">
        <f>'Begr.-Rechner BIO'!$I16</f>
        <v>Kreuzblütler</v>
      </c>
      <c r="M15" s="17" t="s">
        <v>268</v>
      </c>
      <c r="N15" s="220" t="s">
        <v>389</v>
      </c>
      <c r="O15" s="17" t="str">
        <f t="shared" si="9"/>
        <v>nein</v>
      </c>
      <c r="P15" s="220" t="str">
        <f t="shared" si="6"/>
        <v/>
      </c>
      <c r="V15" s="267" t="str">
        <f t="shared" si="7"/>
        <v/>
      </c>
    </row>
    <row r="16" spans="1:30" ht="21.75" customHeight="1" thickBot="1" x14ac:dyDescent="0.25">
      <c r="A16" s="284" t="str">
        <f>'Begr.-Rechner BIO'!$A17</f>
        <v>Ölrettich BIO</v>
      </c>
      <c r="B16" s="73">
        <f>'Begr.-Rechner BIO'!$B17</f>
        <v>4.3899999999999997</v>
      </c>
      <c r="C16" s="89">
        <f>'Begr.-Rechner BIO'!C17</f>
        <v>20</v>
      </c>
      <c r="D16" s="222">
        <f t="shared" si="0"/>
        <v>87.8</v>
      </c>
      <c r="E16" s="223">
        <f>'Begr.-Rechner BIO'!E17</f>
        <v>0</v>
      </c>
      <c r="F16" s="90">
        <f t="shared" si="3"/>
        <v>0</v>
      </c>
      <c r="G16" s="91">
        <f t="shared" si="4"/>
        <v>0</v>
      </c>
      <c r="H16" s="82">
        <f t="shared" si="5"/>
        <v>0</v>
      </c>
      <c r="I16" s="220" t="str">
        <f>'Begr.-Rechner BIO'!$I17</f>
        <v>Kreuzblütler</v>
      </c>
      <c r="M16" s="17" t="s">
        <v>268</v>
      </c>
      <c r="N16" s="220" t="s">
        <v>389</v>
      </c>
      <c r="O16" s="17" t="str">
        <f t="shared" si="9"/>
        <v>nein</v>
      </c>
      <c r="P16" s="220" t="str">
        <f t="shared" si="6"/>
        <v/>
      </c>
      <c r="V16" s="267" t="str">
        <f t="shared" si="7"/>
        <v/>
      </c>
    </row>
    <row r="17" spans="1:22" ht="21.75" customHeight="1" thickBot="1" x14ac:dyDescent="0.25">
      <c r="A17" s="284" t="str">
        <f>'Begr.-Rechner BIO'!$A18</f>
        <v>Phazelie BIO</v>
      </c>
      <c r="B17" s="73">
        <f>'Begr.-Rechner BIO'!$B18</f>
        <v>7.79</v>
      </c>
      <c r="C17" s="89">
        <f>'Begr.-Rechner BIO'!C18</f>
        <v>16</v>
      </c>
      <c r="D17" s="222">
        <f t="shared" si="0"/>
        <v>124.64</v>
      </c>
      <c r="E17" s="223">
        <f>'Begr.-Rechner BIO'!E18</f>
        <v>0</v>
      </c>
      <c r="F17" s="90">
        <f t="shared" si="3"/>
        <v>0</v>
      </c>
      <c r="G17" s="91">
        <f t="shared" si="4"/>
        <v>0</v>
      </c>
      <c r="H17" s="82">
        <f t="shared" si="5"/>
        <v>0</v>
      </c>
      <c r="I17" s="220" t="str">
        <f>'Begr.-Rechner BIO'!$I18</f>
        <v>Wasserblattgewächse</v>
      </c>
      <c r="M17" s="17" t="s">
        <v>268</v>
      </c>
      <c r="N17" s="220" t="s">
        <v>389</v>
      </c>
      <c r="O17" s="17" t="str">
        <f t="shared" si="9"/>
        <v>nein</v>
      </c>
      <c r="P17" s="220" t="str">
        <f t="shared" si="6"/>
        <v/>
      </c>
      <c r="V17" s="267" t="str">
        <f t="shared" si="7"/>
        <v/>
      </c>
    </row>
    <row r="18" spans="1:22" ht="21.75" customHeight="1" thickBot="1" x14ac:dyDescent="0.25">
      <c r="A18" s="284" t="str">
        <f>'Begr.-Rechner BIO'!$A19</f>
        <v>Pigmentplatterbse BIO</v>
      </c>
      <c r="B18" s="73">
        <f>'Begr.-Rechner BIO'!$B19</f>
        <v>3.3</v>
      </c>
      <c r="C18" s="89">
        <f>'Begr.-Rechner BIO'!C19</f>
        <v>120</v>
      </c>
      <c r="D18" s="222">
        <f t="shared" si="0"/>
        <v>396</v>
      </c>
      <c r="E18" s="223">
        <f>'Begr.-Rechner BIO'!E19</f>
        <v>0</v>
      </c>
      <c r="F18" s="90">
        <f t="shared" si="3"/>
        <v>0</v>
      </c>
      <c r="G18" s="91">
        <f t="shared" si="4"/>
        <v>0</v>
      </c>
      <c r="H18" s="82">
        <f t="shared" si="5"/>
        <v>0</v>
      </c>
      <c r="I18" s="220" t="str">
        <f>'Begr.-Rechner BIO'!$I19</f>
        <v>Leguminose</v>
      </c>
      <c r="M18" s="17" t="s">
        <v>389</v>
      </c>
      <c r="N18" s="220" t="s">
        <v>389</v>
      </c>
      <c r="O18" s="17" t="str">
        <f t="shared" si="9"/>
        <v>nein</v>
      </c>
      <c r="P18" s="220" t="str">
        <f t="shared" si="6"/>
        <v/>
      </c>
      <c r="V18" s="267" t="str">
        <f t="shared" si="7"/>
        <v/>
      </c>
    </row>
    <row r="19" spans="1:22" ht="21.75" customHeight="1" thickBot="1" x14ac:dyDescent="0.25">
      <c r="A19" s="284" t="str">
        <f>'Begr.-Rechner BIO'!$A20</f>
        <v>Rotklee BIO</v>
      </c>
      <c r="B19" s="73">
        <f>'Begr.-Rechner BIO'!$B20</f>
        <v>8.5399999999999991</v>
      </c>
      <c r="C19" s="89">
        <f>'Begr.-Rechner BIO'!C20</f>
        <v>25</v>
      </c>
      <c r="D19" s="222">
        <f t="shared" si="0"/>
        <v>213.49999999999997</v>
      </c>
      <c r="E19" s="223">
        <f>'Begr.-Rechner BIO'!E20</f>
        <v>0</v>
      </c>
      <c r="F19" s="90">
        <f t="shared" si="3"/>
        <v>0</v>
      </c>
      <c r="G19" s="91">
        <f t="shared" si="4"/>
        <v>0</v>
      </c>
      <c r="H19" s="82">
        <f t="shared" si="5"/>
        <v>0</v>
      </c>
      <c r="I19" s="220" t="str">
        <f>'Begr.-Rechner BIO'!$I20</f>
        <v>Leguminose</v>
      </c>
      <c r="M19" s="17" t="s">
        <v>268</v>
      </c>
      <c r="N19" s="220" t="s">
        <v>389</v>
      </c>
      <c r="O19" s="17" t="str">
        <f t="shared" si="9"/>
        <v>nein</v>
      </c>
      <c r="P19" s="220" t="str">
        <f t="shared" si="6"/>
        <v/>
      </c>
      <c r="V19" s="267" t="str">
        <f t="shared" si="7"/>
        <v/>
      </c>
    </row>
    <row r="20" spans="1:22" ht="21.75" customHeight="1" thickBot="1" x14ac:dyDescent="0.25">
      <c r="A20" s="284" t="str">
        <f>'Begr.-Rechner BIO'!$A21</f>
        <v xml:space="preserve">Saatplatterbse BIO </v>
      </c>
      <c r="B20" s="73">
        <f>'Begr.-Rechner BIO'!$B21</f>
        <v>2.21</v>
      </c>
      <c r="C20" s="89">
        <f>'Begr.-Rechner BIO'!C21</f>
        <v>110</v>
      </c>
      <c r="D20" s="222">
        <f t="shared" si="0"/>
        <v>243.1</v>
      </c>
      <c r="E20" s="223">
        <f>'Begr.-Rechner BIO'!E21</f>
        <v>0</v>
      </c>
      <c r="F20" s="90">
        <f t="shared" si="3"/>
        <v>0</v>
      </c>
      <c r="G20" s="91">
        <f t="shared" si="4"/>
        <v>0</v>
      </c>
      <c r="H20" s="82">
        <f t="shared" si="5"/>
        <v>0</v>
      </c>
      <c r="I20" s="220" t="str">
        <f>'Begr.-Rechner BIO'!$I21</f>
        <v>Leguminose</v>
      </c>
      <c r="M20" s="17" t="s">
        <v>389</v>
      </c>
      <c r="N20" s="220" t="s">
        <v>389</v>
      </c>
      <c r="O20" s="17" t="str">
        <f t="shared" si="9"/>
        <v>nein</v>
      </c>
      <c r="P20" s="220" t="str">
        <f t="shared" si="6"/>
        <v/>
      </c>
      <c r="V20" s="267" t="str">
        <f t="shared" si="7"/>
        <v/>
      </c>
    </row>
    <row r="21" spans="1:22" ht="21.75" customHeight="1" thickBot="1" x14ac:dyDescent="0.25">
      <c r="A21" s="284" t="str">
        <f>'Begr.-Rechner BIO'!$A22</f>
        <v>Saatwicke BIO</v>
      </c>
      <c r="B21" s="73">
        <f>'Begr.-Rechner BIO'!$B22</f>
        <v>2.7</v>
      </c>
      <c r="C21" s="89">
        <f>'Begr.-Rechner BIO'!C22</f>
        <v>100</v>
      </c>
      <c r="D21" s="222">
        <f t="shared" si="0"/>
        <v>270</v>
      </c>
      <c r="E21" s="223">
        <f>'Begr.-Rechner BIO'!E22</f>
        <v>0</v>
      </c>
      <c r="F21" s="90">
        <f t="shared" si="3"/>
        <v>0</v>
      </c>
      <c r="G21" s="91">
        <f t="shared" si="4"/>
        <v>0</v>
      </c>
      <c r="H21" s="82">
        <f t="shared" si="5"/>
        <v>0</v>
      </c>
      <c r="I21" s="220" t="str">
        <f>'Begr.-Rechner BIO'!$I22</f>
        <v>Leguminose</v>
      </c>
      <c r="M21" s="17" t="s">
        <v>268</v>
      </c>
      <c r="N21" s="220" t="s">
        <v>389</v>
      </c>
      <c r="O21" s="17" t="str">
        <f t="shared" si="9"/>
        <v>nein</v>
      </c>
      <c r="P21" s="220" t="str">
        <f t="shared" si="6"/>
        <v/>
      </c>
      <c r="V21" s="267" t="str">
        <f t="shared" si="7"/>
        <v/>
      </c>
    </row>
    <row r="22" spans="1:22" ht="21.75" customHeight="1" thickBot="1" x14ac:dyDescent="0.25">
      <c r="A22" s="284" t="str">
        <f>'Begr.-Rechner BIO'!$A23</f>
        <v>Senf BIO</v>
      </c>
      <c r="B22" s="73">
        <f>'Begr.-Rechner BIO'!$B23</f>
        <v>3.58</v>
      </c>
      <c r="C22" s="89">
        <f>'Begr.-Rechner BIO'!C23</f>
        <v>15</v>
      </c>
      <c r="D22" s="222">
        <f t="shared" si="0"/>
        <v>53.7</v>
      </c>
      <c r="E22" s="223">
        <f>'Begr.-Rechner BIO'!E23</f>
        <v>0</v>
      </c>
      <c r="F22" s="90">
        <f t="shared" si="3"/>
        <v>0</v>
      </c>
      <c r="G22" s="91">
        <f t="shared" si="4"/>
        <v>0</v>
      </c>
      <c r="H22" s="82">
        <f t="shared" si="5"/>
        <v>0</v>
      </c>
      <c r="I22" s="220" t="str">
        <f>'Begr.-Rechner BIO'!$I23</f>
        <v>Kreuzblütler</v>
      </c>
      <c r="M22" s="17" t="s">
        <v>268</v>
      </c>
      <c r="N22" s="220" t="s">
        <v>389</v>
      </c>
      <c r="O22" s="17" t="str">
        <f t="shared" si="9"/>
        <v>nein</v>
      </c>
      <c r="P22" s="220" t="str">
        <f t="shared" si="6"/>
        <v/>
      </c>
      <c r="V22" s="267" t="str">
        <f t="shared" si="7"/>
        <v/>
      </c>
    </row>
    <row r="23" spans="1:22" ht="21.75" customHeight="1" thickBot="1" x14ac:dyDescent="0.25">
      <c r="A23" s="284" t="str">
        <f>'Begr.-Rechner BIO'!$A24</f>
        <v>Sommerwicke BIO</v>
      </c>
      <c r="B23" s="73">
        <f>'Begr.-Rechner BIO'!$B24</f>
        <v>3.28</v>
      </c>
      <c r="C23" s="89">
        <f>'Begr.-Rechner BIO'!C24</f>
        <v>130</v>
      </c>
      <c r="D23" s="222">
        <f t="shared" si="0"/>
        <v>426.4</v>
      </c>
      <c r="E23" s="223">
        <f>'Begr.-Rechner BIO'!E24</f>
        <v>0</v>
      </c>
      <c r="F23" s="90">
        <f t="shared" si="3"/>
        <v>0</v>
      </c>
      <c r="G23" s="91">
        <f t="shared" si="4"/>
        <v>0</v>
      </c>
      <c r="H23" s="82">
        <f t="shared" si="5"/>
        <v>0</v>
      </c>
      <c r="I23" s="220" t="str">
        <f>'Begr.-Rechner BIO'!$I24</f>
        <v>Leguminose</v>
      </c>
      <c r="M23" s="17" t="s">
        <v>268</v>
      </c>
      <c r="N23" s="220" t="s">
        <v>389</v>
      </c>
      <c r="O23" s="17" t="str">
        <f t="shared" si="9"/>
        <v>nein</v>
      </c>
      <c r="P23" s="220" t="str">
        <f t="shared" si="6"/>
        <v/>
      </c>
      <c r="V23" s="267" t="str">
        <f t="shared" si="7"/>
        <v/>
      </c>
    </row>
    <row r="24" spans="1:22" ht="21.75" customHeight="1" thickBot="1" x14ac:dyDescent="0.25">
      <c r="A24" s="284" t="str">
        <f>'Begr.-Rechner BIO'!$A25</f>
        <v>Sudangras BIO</v>
      </c>
      <c r="B24" s="73">
        <f>'Begr.-Rechner BIO'!$B25</f>
        <v>3.52</v>
      </c>
      <c r="C24" s="89">
        <f>'Begr.-Rechner BIO'!C25</f>
        <v>25</v>
      </c>
      <c r="D24" s="222">
        <f t="shared" si="0"/>
        <v>88</v>
      </c>
      <c r="E24" s="223">
        <f>'Begr.-Rechner BIO'!E25</f>
        <v>0</v>
      </c>
      <c r="F24" s="90">
        <f t="shared" si="3"/>
        <v>0</v>
      </c>
      <c r="G24" s="91">
        <f t="shared" si="4"/>
        <v>0</v>
      </c>
      <c r="H24" s="82">
        <f t="shared" si="5"/>
        <v>0</v>
      </c>
      <c r="I24" s="220" t="str">
        <f>'Begr.-Rechner BIO'!$I25</f>
        <v>Gräser</v>
      </c>
      <c r="M24" s="17" t="s">
        <v>268</v>
      </c>
      <c r="N24" s="220" t="s">
        <v>268</v>
      </c>
      <c r="O24" s="17" t="str">
        <f t="shared" si="9"/>
        <v>nein</v>
      </c>
      <c r="P24" s="220" t="str">
        <f t="shared" si="6"/>
        <v/>
      </c>
      <c r="V24" s="267" t="str">
        <f t="shared" si="7"/>
        <v/>
      </c>
    </row>
    <row r="25" spans="1:22" ht="21.75" customHeight="1" thickBot="1" x14ac:dyDescent="0.25">
      <c r="A25" s="284" t="str">
        <f>'Begr.-Rechner BIO'!$A26</f>
        <v>Waldstaudenroggen BIO "SLK"</v>
      </c>
      <c r="B25" s="73">
        <f>'Begr.-Rechner BIO'!$B26</f>
        <v>2.38</v>
      </c>
      <c r="C25" s="89">
        <f>'Begr.-Rechner BIO'!C26</f>
        <v>100</v>
      </c>
      <c r="D25" s="222">
        <f t="shared" si="0"/>
        <v>238</v>
      </c>
      <c r="E25" s="223">
        <f>'Begr.-Rechner BIO'!E26</f>
        <v>0</v>
      </c>
      <c r="F25" s="90">
        <f t="shared" si="3"/>
        <v>0</v>
      </c>
      <c r="G25" s="91">
        <f t="shared" si="4"/>
        <v>0</v>
      </c>
      <c r="H25" s="82">
        <f t="shared" si="5"/>
        <v>0</v>
      </c>
      <c r="I25" s="220" t="str">
        <f>'Begr.-Rechner BIO'!$I26</f>
        <v>Gräser</v>
      </c>
      <c r="M25" s="17" t="s">
        <v>268</v>
      </c>
      <c r="N25" s="220" t="s">
        <v>268</v>
      </c>
      <c r="O25" s="17" t="str">
        <f t="shared" si="9"/>
        <v>nein</v>
      </c>
      <c r="P25" s="220" t="str">
        <f t="shared" si="6"/>
        <v/>
      </c>
      <c r="V25" s="267" t="str">
        <f t="shared" si="7"/>
        <v/>
      </c>
    </row>
    <row r="26" spans="1:22" ht="21.75" customHeight="1" thickBot="1" x14ac:dyDescent="0.25">
      <c r="A26" s="284" t="str">
        <f>'Begr.-Rechner BIO'!$A27</f>
        <v>Weißklee BIO</v>
      </c>
      <c r="B26" s="73">
        <f>'Begr.-Rechner BIO'!$B27</f>
        <v>15.19</v>
      </c>
      <c r="C26" s="89">
        <f>'Begr.-Rechner BIO'!C27</f>
        <v>12</v>
      </c>
      <c r="D26" s="222">
        <f t="shared" si="0"/>
        <v>182.28</v>
      </c>
      <c r="E26" s="223">
        <f>'Begr.-Rechner BIO'!E27</f>
        <v>0</v>
      </c>
      <c r="F26" s="90">
        <f t="shared" si="3"/>
        <v>0</v>
      </c>
      <c r="G26" s="91">
        <f t="shared" si="4"/>
        <v>0</v>
      </c>
      <c r="H26" s="82">
        <f t="shared" si="5"/>
        <v>0</v>
      </c>
      <c r="I26" s="220" t="str">
        <f>'Begr.-Rechner BIO'!$I27</f>
        <v>Leguminose</v>
      </c>
      <c r="M26" s="17" t="s">
        <v>268</v>
      </c>
      <c r="N26" s="220" t="s">
        <v>389</v>
      </c>
      <c r="O26" s="17" t="str">
        <f t="shared" si="9"/>
        <v>nein</v>
      </c>
      <c r="P26" s="220" t="str">
        <f t="shared" si="6"/>
        <v/>
      </c>
      <c r="V26" s="267" t="str">
        <f t="shared" si="7"/>
        <v/>
      </c>
    </row>
    <row r="27" spans="1:22" ht="21.75" customHeight="1" thickBot="1" x14ac:dyDescent="0.25">
      <c r="A27" s="284" t="str">
        <f>'Begr.-Rechner BIO'!$A28</f>
        <v>Winterfuttererbse BIO</v>
      </c>
      <c r="B27" s="73">
        <f>'Begr.-Rechner BIO'!$B28</f>
        <v>2.97</v>
      </c>
      <c r="C27" s="89">
        <f>'Begr.-Rechner BIO'!C28</f>
        <v>140</v>
      </c>
      <c r="D27" s="222">
        <f t="shared" si="0"/>
        <v>415.8</v>
      </c>
      <c r="E27" s="223">
        <f>'Begr.-Rechner BIO'!E28</f>
        <v>0</v>
      </c>
      <c r="F27" s="90">
        <f t="shared" si="3"/>
        <v>0</v>
      </c>
      <c r="G27" s="91">
        <f t="shared" si="4"/>
        <v>0</v>
      </c>
      <c r="H27" s="82">
        <f t="shared" si="5"/>
        <v>0</v>
      </c>
      <c r="I27" s="220" t="str">
        <f>'Begr.-Rechner BIO'!$I28</f>
        <v>Leguminose</v>
      </c>
      <c r="M27" s="17" t="s">
        <v>389</v>
      </c>
      <c r="N27" s="220" t="s">
        <v>389</v>
      </c>
      <c r="O27" s="17" t="str">
        <f t="shared" si="9"/>
        <v>nein</v>
      </c>
      <c r="P27" s="220" t="str">
        <f t="shared" si="6"/>
        <v/>
      </c>
      <c r="V27" s="267" t="str">
        <f t="shared" si="7"/>
        <v/>
      </c>
    </row>
    <row r="28" spans="1:22" ht="21.75" customHeight="1" thickBot="1" x14ac:dyDescent="0.25">
      <c r="A28" s="284" t="str">
        <f>'Begr.-Rechner BIO'!$A29</f>
        <v>Winterwicke Pannonisch BIO</v>
      </c>
      <c r="B28" s="73">
        <f>'Begr.-Rechner BIO'!$B29</f>
        <v>3.15</v>
      </c>
      <c r="C28" s="89">
        <f>'Begr.-Rechner BIO'!C29</f>
        <v>90</v>
      </c>
      <c r="D28" s="222">
        <f t="shared" si="0"/>
        <v>283.5</v>
      </c>
      <c r="E28" s="223">
        <f>'Begr.-Rechner BIO'!E29</f>
        <v>0</v>
      </c>
      <c r="F28" s="90">
        <f t="shared" si="3"/>
        <v>0</v>
      </c>
      <c r="G28" s="91">
        <f t="shared" si="4"/>
        <v>0</v>
      </c>
      <c r="H28" s="82">
        <f t="shared" si="5"/>
        <v>0</v>
      </c>
      <c r="I28" s="220" t="str">
        <f>'Begr.-Rechner BIO'!$I29</f>
        <v>Leguminose</v>
      </c>
      <c r="M28" s="17" t="s">
        <v>389</v>
      </c>
      <c r="N28" s="220" t="s">
        <v>389</v>
      </c>
      <c r="O28" s="17" t="str">
        <f t="shared" si="9"/>
        <v>nein</v>
      </c>
      <c r="P28" s="220" t="str">
        <f t="shared" si="6"/>
        <v/>
      </c>
      <c r="V28" s="267" t="str">
        <f t="shared" si="7"/>
        <v/>
      </c>
    </row>
    <row r="29" spans="1:22" ht="21.75" customHeight="1" thickBot="1" x14ac:dyDescent="0.25">
      <c r="A29" s="385" t="str">
        <f>'Begr.-Rechner BIO'!$A30</f>
        <v>eigene Kultur 1</v>
      </c>
      <c r="B29" s="73">
        <f>'Begr.-Rechner BIO'!$B30</f>
        <v>0</v>
      </c>
      <c r="C29" s="89">
        <f>'Begr.-Rechner BIO'!C30</f>
        <v>0</v>
      </c>
      <c r="D29" s="222">
        <f t="shared" si="0"/>
        <v>0</v>
      </c>
      <c r="E29" s="223">
        <f>'Begr.-Rechner BIO'!E30</f>
        <v>0</v>
      </c>
      <c r="F29" s="90">
        <f t="shared" si="3"/>
        <v>0</v>
      </c>
      <c r="G29" s="91">
        <f t="shared" si="4"/>
        <v>0</v>
      </c>
      <c r="H29" s="386">
        <f t="shared" si="5"/>
        <v>0</v>
      </c>
      <c r="I29" s="387">
        <f>'Begr.-Rechner BIO'!$I30</f>
        <v>0</v>
      </c>
      <c r="M29" s="17" t="str">
        <f>IF('Begr.-Rechner BIO'!$N30="","nein",IF('Begr.-Rechner BIO'!$N30&lt;&gt;"","ja"))</f>
        <v>nein</v>
      </c>
      <c r="N29" s="260" t="str">
        <f>IF(AND(O29="ja",'Begr.-Rechner BIO'!I30&lt;&gt;""),'Begr.-Rechner BIO'!L30,"")</f>
        <v/>
      </c>
      <c r="O29" s="17" t="str">
        <f t="shared" si="9"/>
        <v>nein</v>
      </c>
      <c r="P29" s="220" t="str">
        <f>IF(AND(O29="ja",I29&lt;&gt;"keine Angabe"),I29,IF(AND(I29="keine Angabe",O29="ja"),"",""))</f>
        <v/>
      </c>
      <c r="V29" s="267" t="str">
        <f t="shared" si="7"/>
        <v/>
      </c>
    </row>
    <row r="30" spans="1:22" ht="21.75" customHeight="1" thickBot="1" x14ac:dyDescent="0.25">
      <c r="A30" s="385" t="str">
        <f>'Begr.-Rechner BIO'!$A31</f>
        <v>eigene Kultur 2</v>
      </c>
      <c r="B30" s="73">
        <f>'Begr.-Rechner BIO'!$B31</f>
        <v>0</v>
      </c>
      <c r="C30" s="89">
        <f>'Begr.-Rechner BIO'!C31</f>
        <v>0</v>
      </c>
      <c r="D30" s="222">
        <f t="shared" si="0"/>
        <v>0</v>
      </c>
      <c r="E30" s="223">
        <f>'Begr.-Rechner BIO'!E31</f>
        <v>0</v>
      </c>
      <c r="F30" s="90">
        <f t="shared" si="3"/>
        <v>0</v>
      </c>
      <c r="G30" s="91">
        <f t="shared" si="4"/>
        <v>0</v>
      </c>
      <c r="H30" s="386">
        <f t="shared" si="5"/>
        <v>0</v>
      </c>
      <c r="I30" s="387">
        <f>'Begr.-Rechner BIO'!$I31</f>
        <v>0</v>
      </c>
      <c r="M30" s="17" t="str">
        <f>IF('Begr.-Rechner BIO'!$N31="","nein",IF('Begr.-Rechner BIO'!$N31&lt;&gt;"","ja"))</f>
        <v>nein</v>
      </c>
      <c r="N30" s="260" t="str">
        <f>IF(AND(O30="ja",'Begr.-Rechner BIO'!I31&lt;&gt;""),'Begr.-Rechner BIO'!L31,"")</f>
        <v/>
      </c>
      <c r="O30" s="17" t="str">
        <f t="shared" si="9"/>
        <v>nein</v>
      </c>
      <c r="P30" s="220" t="str">
        <f t="shared" ref="P30:P35" si="10">IF(AND(O30="ja",I30&lt;&gt;"keine Angabe"),I30,IF(AND(I30="keine Angabe",O30="ja"),"",""))</f>
        <v/>
      </c>
      <c r="V30" s="267" t="str">
        <f t="shared" si="7"/>
        <v/>
      </c>
    </row>
    <row r="31" spans="1:22" ht="21.75" customHeight="1" thickBot="1" x14ac:dyDescent="0.25">
      <c r="A31" s="385" t="str">
        <f>'Begr.-Rechner BIO'!$A32</f>
        <v>eigene Kultur 3</v>
      </c>
      <c r="B31" s="73">
        <f>'Begr.-Rechner BIO'!$B32</f>
        <v>0</v>
      </c>
      <c r="C31" s="89">
        <f>'Begr.-Rechner BIO'!C32</f>
        <v>0</v>
      </c>
      <c r="D31" s="222">
        <f t="shared" si="0"/>
        <v>0</v>
      </c>
      <c r="E31" s="223">
        <f>'Begr.-Rechner BIO'!E32</f>
        <v>0</v>
      </c>
      <c r="F31" s="90">
        <f t="shared" si="3"/>
        <v>0</v>
      </c>
      <c r="G31" s="91">
        <f t="shared" si="4"/>
        <v>0</v>
      </c>
      <c r="H31" s="386">
        <f t="shared" si="5"/>
        <v>0</v>
      </c>
      <c r="I31" s="387">
        <f>'Begr.-Rechner BIO'!$I32</f>
        <v>0</v>
      </c>
      <c r="M31" s="17" t="str">
        <f>IF('Begr.-Rechner BIO'!$N32="","nein",IF('Begr.-Rechner BIO'!$N32&lt;&gt;"","ja"))</f>
        <v>nein</v>
      </c>
      <c r="N31" s="260" t="str">
        <f>IF(AND(O31="ja",'Begr.-Rechner BIO'!I32&lt;&gt;""),'Begr.-Rechner BIO'!L32,"")</f>
        <v/>
      </c>
      <c r="O31" s="17" t="str">
        <f t="shared" si="9"/>
        <v>nein</v>
      </c>
      <c r="P31" s="220" t="str">
        <f t="shared" si="10"/>
        <v/>
      </c>
      <c r="V31" s="267" t="str">
        <f t="shared" si="7"/>
        <v/>
      </c>
    </row>
    <row r="32" spans="1:22" ht="21.75" customHeight="1" thickBot="1" x14ac:dyDescent="0.25">
      <c r="A32" s="385" t="str">
        <f>'Begr.-Rechner BIO'!$A33</f>
        <v>eigene Kultur 4</v>
      </c>
      <c r="B32" s="73">
        <f>'Begr.-Rechner BIO'!$B33</f>
        <v>0</v>
      </c>
      <c r="C32" s="89">
        <f>'Begr.-Rechner BIO'!C33</f>
        <v>0</v>
      </c>
      <c r="D32" s="222">
        <f t="shared" si="0"/>
        <v>0</v>
      </c>
      <c r="E32" s="223">
        <f>'Begr.-Rechner BIO'!E33</f>
        <v>0</v>
      </c>
      <c r="F32" s="90">
        <f t="shared" si="3"/>
        <v>0</v>
      </c>
      <c r="G32" s="91">
        <f t="shared" si="4"/>
        <v>0</v>
      </c>
      <c r="H32" s="386">
        <f t="shared" si="5"/>
        <v>0</v>
      </c>
      <c r="I32" s="387">
        <f>'Begr.-Rechner BIO'!$I33</f>
        <v>0</v>
      </c>
      <c r="M32" s="17" t="str">
        <f>IF('Begr.-Rechner BIO'!$N33="","nein",IF('Begr.-Rechner BIO'!$N33&lt;&gt;"","ja"))</f>
        <v>nein</v>
      </c>
      <c r="N32" s="260" t="str">
        <f>IF(AND(O32="ja",'Begr.-Rechner BIO'!I33&lt;&gt;""),'Begr.-Rechner BIO'!L33,"")</f>
        <v/>
      </c>
      <c r="O32" s="17" t="str">
        <f t="shared" si="9"/>
        <v>nein</v>
      </c>
      <c r="P32" s="220" t="str">
        <f t="shared" si="10"/>
        <v/>
      </c>
      <c r="V32" s="267" t="str">
        <f t="shared" si="7"/>
        <v/>
      </c>
    </row>
    <row r="33" spans="1:22" ht="21.75" customHeight="1" thickBot="1" x14ac:dyDescent="0.25">
      <c r="A33" s="385" t="str">
        <f>'Begr.-Rechner BIO'!$A34</f>
        <v>eigene Kultur 5</v>
      </c>
      <c r="B33" s="73">
        <f>'Begr.-Rechner BIO'!$B34</f>
        <v>0</v>
      </c>
      <c r="C33" s="89">
        <f>'Begr.-Rechner BIO'!C34</f>
        <v>0</v>
      </c>
      <c r="D33" s="222">
        <f t="shared" si="0"/>
        <v>0</v>
      </c>
      <c r="E33" s="223">
        <f>'Begr.-Rechner BIO'!E34</f>
        <v>0</v>
      </c>
      <c r="F33" s="90">
        <f t="shared" si="3"/>
        <v>0</v>
      </c>
      <c r="G33" s="91">
        <f t="shared" si="4"/>
        <v>0</v>
      </c>
      <c r="H33" s="386">
        <f t="shared" si="5"/>
        <v>0</v>
      </c>
      <c r="I33" s="387">
        <f>'Begr.-Rechner BIO'!$I34</f>
        <v>0</v>
      </c>
      <c r="M33" s="17" t="str">
        <f>IF('Begr.-Rechner BIO'!$N34="","nein",IF('Begr.-Rechner BIO'!$N34&lt;&gt;"","ja"))</f>
        <v>nein</v>
      </c>
      <c r="N33" s="260" t="str">
        <f>IF(AND(O33="ja",'Begr.-Rechner BIO'!I34&lt;&gt;""),'Begr.-Rechner BIO'!L34,"")</f>
        <v/>
      </c>
      <c r="O33" s="17" t="str">
        <f t="shared" si="9"/>
        <v>nein</v>
      </c>
      <c r="P33" s="220" t="str">
        <f t="shared" si="10"/>
        <v/>
      </c>
      <c r="V33" s="267" t="str">
        <f t="shared" si="7"/>
        <v/>
      </c>
    </row>
    <row r="34" spans="1:22" ht="21.75" customHeight="1" thickBot="1" x14ac:dyDescent="0.25">
      <c r="A34" s="385" t="str">
        <f>'Begr.-Rechner BIO'!$A35</f>
        <v>eigene Kultur 6</v>
      </c>
      <c r="B34" s="73">
        <f>'Begr.-Rechner BIO'!$B35</f>
        <v>0</v>
      </c>
      <c r="C34" s="89">
        <f>'Begr.-Rechner BIO'!C35</f>
        <v>0</v>
      </c>
      <c r="D34" s="222">
        <f t="shared" si="0"/>
        <v>0</v>
      </c>
      <c r="E34" s="223">
        <f>'Begr.-Rechner BIO'!E35</f>
        <v>0</v>
      </c>
      <c r="F34" s="90">
        <f t="shared" si="3"/>
        <v>0</v>
      </c>
      <c r="G34" s="91">
        <f t="shared" si="4"/>
        <v>0</v>
      </c>
      <c r="H34" s="386">
        <f t="shared" si="5"/>
        <v>0</v>
      </c>
      <c r="I34" s="387">
        <f>'Begr.-Rechner BIO'!$I35</f>
        <v>0</v>
      </c>
      <c r="M34" s="17" t="str">
        <f>IF('Begr.-Rechner BIO'!$N35="","nein",IF('Begr.-Rechner BIO'!$N35&lt;&gt;"","ja"))</f>
        <v>nein</v>
      </c>
      <c r="N34" s="260" t="str">
        <f>IF(AND(O34="ja",'Begr.-Rechner BIO'!I35&lt;&gt;""),'Begr.-Rechner BIO'!L35,"")</f>
        <v/>
      </c>
      <c r="O34" s="17" t="str">
        <f t="shared" si="9"/>
        <v>nein</v>
      </c>
      <c r="P34" s="220" t="str">
        <f t="shared" si="10"/>
        <v/>
      </c>
      <c r="V34" s="267" t="str">
        <f t="shared" si="7"/>
        <v/>
      </c>
    </row>
    <row r="35" spans="1:22" ht="21.75" customHeight="1" thickBot="1" x14ac:dyDescent="0.25">
      <c r="A35" s="385" t="str">
        <f>'Begr.-Rechner BIO'!$A36</f>
        <v>eigene Kultur 7</v>
      </c>
      <c r="B35" s="73">
        <f>'Begr.-Rechner BIO'!$B36</f>
        <v>0</v>
      </c>
      <c r="C35" s="89">
        <f>'Begr.-Rechner BIO'!C36</f>
        <v>0</v>
      </c>
      <c r="D35" s="222">
        <f t="shared" si="0"/>
        <v>0</v>
      </c>
      <c r="E35" s="223">
        <f>'Begr.-Rechner BIO'!E36</f>
        <v>0</v>
      </c>
      <c r="F35" s="90">
        <f t="shared" si="3"/>
        <v>0</v>
      </c>
      <c r="G35" s="91">
        <f t="shared" si="4"/>
        <v>0</v>
      </c>
      <c r="H35" s="386">
        <f t="shared" si="5"/>
        <v>0</v>
      </c>
      <c r="I35" s="387">
        <f>'Begr.-Rechner BIO'!$I36</f>
        <v>0</v>
      </c>
      <c r="M35" s="17" t="str">
        <f>IF('Begr.-Rechner BIO'!$N36="","nein",IF('Begr.-Rechner BIO'!$N36&lt;&gt;"","ja"))</f>
        <v>nein</v>
      </c>
      <c r="N35" s="260" t="str">
        <f>IF(AND(O35="ja",'Begr.-Rechner BIO'!I36&lt;&gt;""),'Begr.-Rechner BIO'!L36,"")</f>
        <v/>
      </c>
      <c r="O35" s="17" t="str">
        <f t="shared" si="9"/>
        <v>nein</v>
      </c>
      <c r="P35" s="220" t="str">
        <f t="shared" si="10"/>
        <v/>
      </c>
      <c r="V35" s="267" t="str">
        <f t="shared" si="7"/>
        <v/>
      </c>
    </row>
    <row r="36" spans="1:22" ht="14.25" x14ac:dyDescent="0.2">
      <c r="B36" s="17"/>
    </row>
    <row r="37" spans="1:22" ht="14.25" customHeight="1" x14ac:dyDescent="0.2">
      <c r="A37" s="224"/>
      <c r="B37" s="17"/>
    </row>
    <row r="38" spans="1:22" ht="14.25" x14ac:dyDescent="0.2">
      <c r="A38" s="225"/>
      <c r="B38" s="17"/>
    </row>
    <row r="39" spans="1:22" ht="14.25" x14ac:dyDescent="0.2">
      <c r="A39" s="226"/>
      <c r="B39" s="17"/>
    </row>
    <row r="40" spans="1:22" ht="14.25" x14ac:dyDescent="0.2">
      <c r="A40" s="227"/>
      <c r="B40" s="17"/>
    </row>
    <row r="41" spans="1:22" ht="14.25" x14ac:dyDescent="0.2">
      <c r="B41" s="17"/>
    </row>
    <row r="42" spans="1:22" ht="14.25" x14ac:dyDescent="0.2">
      <c r="B42" s="17"/>
    </row>
    <row r="43" spans="1:22" ht="14.25" x14ac:dyDescent="0.2">
      <c r="B43" s="17"/>
    </row>
    <row r="44" spans="1:22" ht="14.25" x14ac:dyDescent="0.2">
      <c r="B44" s="17"/>
    </row>
    <row r="45" spans="1:22" ht="14.25" x14ac:dyDescent="0.2">
      <c r="B45" s="17"/>
    </row>
    <row r="46" spans="1:22" ht="14.25" x14ac:dyDescent="0.2">
      <c r="B46" s="17"/>
    </row>
    <row r="47" spans="1:22" ht="14.25" x14ac:dyDescent="0.2">
      <c r="B47" s="17"/>
    </row>
    <row r="48" spans="1:22" ht="14.25" x14ac:dyDescent="0.2">
      <c r="B48" s="17"/>
    </row>
    <row r="49" spans="2:2" ht="14.25" x14ac:dyDescent="0.2">
      <c r="B49" s="17"/>
    </row>
    <row r="50" spans="2:2" ht="14.25" x14ac:dyDescent="0.2">
      <c r="B50" s="17"/>
    </row>
    <row r="51" spans="2:2" ht="14.25" x14ac:dyDescent="0.2">
      <c r="B51" s="17"/>
    </row>
    <row r="52" spans="2:2" ht="14.25" x14ac:dyDescent="0.2">
      <c r="B52" s="17"/>
    </row>
    <row r="53" spans="2:2" ht="14.25" x14ac:dyDescent="0.2">
      <c r="B53" s="17"/>
    </row>
    <row r="54" spans="2:2" ht="14.25" x14ac:dyDescent="0.2">
      <c r="B54" s="17"/>
    </row>
    <row r="55" spans="2:2" ht="14.25" x14ac:dyDescent="0.2">
      <c r="B55" s="17"/>
    </row>
    <row r="56" spans="2:2" ht="14.25" x14ac:dyDescent="0.2">
      <c r="B56" s="17"/>
    </row>
    <row r="57" spans="2:2" ht="14.25" x14ac:dyDescent="0.2">
      <c r="B57" s="17"/>
    </row>
    <row r="58" spans="2:2" ht="14.25" x14ac:dyDescent="0.2">
      <c r="B58" s="17"/>
    </row>
    <row r="59" spans="2:2" ht="14.25" x14ac:dyDescent="0.2">
      <c r="B59" s="17"/>
    </row>
    <row r="60" spans="2:2" ht="14.25" x14ac:dyDescent="0.2">
      <c r="B60" s="17"/>
    </row>
    <row r="61" spans="2:2" ht="14.25" x14ac:dyDescent="0.2">
      <c r="B61" s="17"/>
    </row>
    <row r="62" spans="2:2" ht="14.25" x14ac:dyDescent="0.2">
      <c r="B62" s="17"/>
    </row>
    <row r="63" spans="2:2" ht="14.25" x14ac:dyDescent="0.2">
      <c r="B63" s="17"/>
    </row>
    <row r="64" spans="2:2" ht="14.25" x14ac:dyDescent="0.2">
      <c r="B64" s="17"/>
    </row>
    <row r="65" spans="2:2" ht="14.25" x14ac:dyDescent="0.2">
      <c r="B65" s="17"/>
    </row>
    <row r="66" spans="2:2" ht="14.25" x14ac:dyDescent="0.2">
      <c r="B66" s="17"/>
    </row>
    <row r="67" spans="2:2" ht="14.25" x14ac:dyDescent="0.2">
      <c r="B67" s="17"/>
    </row>
    <row r="68" spans="2:2" ht="14.25" x14ac:dyDescent="0.2">
      <c r="B68" s="17"/>
    </row>
    <row r="69" spans="2:2" ht="14.25" x14ac:dyDescent="0.2">
      <c r="B69" s="17"/>
    </row>
    <row r="70" spans="2:2" ht="14.25" x14ac:dyDescent="0.2">
      <c r="B70" s="17"/>
    </row>
    <row r="71" spans="2:2" ht="14.25" x14ac:dyDescent="0.2">
      <c r="B71" s="17"/>
    </row>
    <row r="72" spans="2:2" ht="14.25" x14ac:dyDescent="0.2">
      <c r="B72" s="17"/>
    </row>
    <row r="73" spans="2:2" ht="14.25" x14ac:dyDescent="0.2">
      <c r="B73" s="17"/>
    </row>
    <row r="74" spans="2:2" ht="14.25" x14ac:dyDescent="0.2">
      <c r="B74" s="17"/>
    </row>
    <row r="75" spans="2:2" ht="14.25" x14ac:dyDescent="0.2">
      <c r="B75" s="17"/>
    </row>
    <row r="76" spans="2:2" ht="14.25" x14ac:dyDescent="0.2">
      <c r="B76" s="17"/>
    </row>
    <row r="77" spans="2:2" ht="14.25" x14ac:dyDescent="0.2">
      <c r="B77" s="17"/>
    </row>
    <row r="78" spans="2:2" ht="14.25" x14ac:dyDescent="0.2">
      <c r="B78" s="17"/>
    </row>
    <row r="79" spans="2:2" ht="14.25" x14ac:dyDescent="0.2">
      <c r="B79" s="17"/>
    </row>
    <row r="80" spans="2:2" ht="14.25" x14ac:dyDescent="0.2">
      <c r="B80" s="17"/>
    </row>
    <row r="81" spans="2:2" ht="14.25" x14ac:dyDescent="0.2">
      <c r="B81" s="17"/>
    </row>
    <row r="82" spans="2:2" ht="14.25" x14ac:dyDescent="0.2">
      <c r="B82" s="17"/>
    </row>
    <row r="83" spans="2:2" ht="14.25" x14ac:dyDescent="0.2">
      <c r="B83" s="17"/>
    </row>
    <row r="84" spans="2:2" ht="14.25" x14ac:dyDescent="0.2">
      <c r="B84" s="17"/>
    </row>
    <row r="85" spans="2:2" ht="14.25" x14ac:dyDescent="0.2">
      <c r="B85" s="17"/>
    </row>
    <row r="86" spans="2:2" ht="14.25" x14ac:dyDescent="0.2">
      <c r="B86" s="17"/>
    </row>
    <row r="87" spans="2:2" ht="14.25" x14ac:dyDescent="0.2">
      <c r="B87" s="17"/>
    </row>
    <row r="88" spans="2:2" ht="14.25" x14ac:dyDescent="0.2">
      <c r="B88" s="17"/>
    </row>
    <row r="89" spans="2:2" ht="14.25" x14ac:dyDescent="0.2">
      <c r="B89" s="17"/>
    </row>
    <row r="90" spans="2:2" ht="14.25" x14ac:dyDescent="0.2">
      <c r="B90" s="17"/>
    </row>
    <row r="91" spans="2:2" ht="14.25" x14ac:dyDescent="0.2">
      <c r="B91" s="17"/>
    </row>
    <row r="92" spans="2:2" ht="14.25" x14ac:dyDescent="0.2">
      <c r="B92" s="17"/>
    </row>
    <row r="93" spans="2:2" ht="14.25" x14ac:dyDescent="0.2">
      <c r="B93" s="17"/>
    </row>
    <row r="94" spans="2:2" ht="14.25" x14ac:dyDescent="0.2">
      <c r="B94" s="17"/>
    </row>
    <row r="95" spans="2:2" ht="14.25" x14ac:dyDescent="0.2">
      <c r="B95" s="17"/>
    </row>
    <row r="96" spans="2:2" ht="14.25" x14ac:dyDescent="0.2">
      <c r="B96" s="17"/>
    </row>
    <row r="97" spans="2:2" ht="14.25" x14ac:dyDescent="0.2">
      <c r="B97" s="17"/>
    </row>
    <row r="98" spans="2:2" ht="14.25" x14ac:dyDescent="0.2">
      <c r="B98" s="17"/>
    </row>
    <row r="99" spans="2:2" ht="14.25" x14ac:dyDescent="0.2">
      <c r="B99" s="17"/>
    </row>
    <row r="100" spans="2:2" ht="14.25" x14ac:dyDescent="0.2">
      <c r="B100" s="17"/>
    </row>
    <row r="101" spans="2:2" ht="14.25" x14ac:dyDescent="0.2">
      <c r="B101" s="17"/>
    </row>
    <row r="102" spans="2:2" ht="14.25" x14ac:dyDescent="0.2">
      <c r="B102" s="17"/>
    </row>
    <row r="103" spans="2:2" ht="14.25" x14ac:dyDescent="0.2">
      <c r="B103" s="17"/>
    </row>
    <row r="104" spans="2:2" ht="14.25" x14ac:dyDescent="0.2">
      <c r="B104" s="17"/>
    </row>
    <row r="105" spans="2:2" ht="14.25" x14ac:dyDescent="0.2">
      <c r="B105" s="17"/>
    </row>
    <row r="106" spans="2:2" ht="14.25" x14ac:dyDescent="0.2">
      <c r="B106" s="17"/>
    </row>
    <row r="107" spans="2:2" ht="14.25" x14ac:dyDescent="0.2">
      <c r="B107" s="17"/>
    </row>
    <row r="108" spans="2:2" ht="14.25" x14ac:dyDescent="0.2">
      <c r="B108" s="17"/>
    </row>
    <row r="109" spans="2:2" ht="14.25" x14ac:dyDescent="0.2">
      <c r="B109" s="17"/>
    </row>
    <row r="110" spans="2:2" ht="14.25" x14ac:dyDescent="0.2">
      <c r="B110" s="17"/>
    </row>
    <row r="111" spans="2:2" ht="14.25" x14ac:dyDescent="0.2">
      <c r="B111" s="17"/>
    </row>
    <row r="112" spans="2:2" ht="14.25" x14ac:dyDescent="0.2">
      <c r="B112" s="17"/>
    </row>
    <row r="113" spans="2:2" ht="14.25" x14ac:dyDescent="0.2">
      <c r="B113" s="17"/>
    </row>
    <row r="114" spans="2:2" ht="14.25" x14ac:dyDescent="0.2">
      <c r="B114" s="17"/>
    </row>
    <row r="115" spans="2:2" ht="14.25" x14ac:dyDescent="0.2">
      <c r="B115" s="17"/>
    </row>
    <row r="116" spans="2:2" ht="14.25" x14ac:dyDescent="0.2">
      <c r="B116" s="17"/>
    </row>
    <row r="117" spans="2:2" ht="14.25" x14ac:dyDescent="0.2">
      <c r="B117" s="17"/>
    </row>
    <row r="118" spans="2:2" ht="14.25" x14ac:dyDescent="0.2">
      <c r="B118" s="17"/>
    </row>
    <row r="119" spans="2:2" ht="14.25" x14ac:dyDescent="0.2">
      <c r="B119" s="17"/>
    </row>
    <row r="120" spans="2:2" ht="14.25" x14ac:dyDescent="0.2">
      <c r="B120" s="17"/>
    </row>
    <row r="121" spans="2:2" ht="14.25" x14ac:dyDescent="0.2">
      <c r="B121" s="17"/>
    </row>
    <row r="122" spans="2:2" ht="14.25" x14ac:dyDescent="0.2">
      <c r="B122" s="17"/>
    </row>
    <row r="123" spans="2:2" ht="14.25" x14ac:dyDescent="0.2">
      <c r="B123" s="17"/>
    </row>
    <row r="124" spans="2:2" ht="14.25" x14ac:dyDescent="0.2">
      <c r="B124" s="17"/>
    </row>
    <row r="125" spans="2:2" ht="14.25" x14ac:dyDescent="0.2">
      <c r="B125" s="17"/>
    </row>
    <row r="126" spans="2:2" ht="14.25" x14ac:dyDescent="0.2">
      <c r="B126" s="17"/>
    </row>
    <row r="127" spans="2:2" ht="14.25" x14ac:dyDescent="0.2">
      <c r="B127" s="17"/>
    </row>
    <row r="128" spans="2:2" ht="14.25" x14ac:dyDescent="0.2">
      <c r="B128" s="17"/>
    </row>
    <row r="129" spans="2:2" ht="14.25" x14ac:dyDescent="0.2">
      <c r="B129" s="17"/>
    </row>
    <row r="130" spans="2:2" ht="14.25" x14ac:dyDescent="0.2">
      <c r="B130" s="17"/>
    </row>
    <row r="131" spans="2:2" ht="14.25" x14ac:dyDescent="0.2">
      <c r="B131" s="17"/>
    </row>
    <row r="132" spans="2:2" ht="14.25" x14ac:dyDescent="0.2">
      <c r="B132" s="17"/>
    </row>
    <row r="133" spans="2:2" ht="14.25" x14ac:dyDescent="0.2">
      <c r="B133" s="17"/>
    </row>
    <row r="134" spans="2:2" ht="14.25" x14ac:dyDescent="0.2">
      <c r="B134" s="17"/>
    </row>
    <row r="135" spans="2:2" ht="14.25" x14ac:dyDescent="0.2">
      <c r="B135" s="17"/>
    </row>
    <row r="136" spans="2:2" ht="14.25" x14ac:dyDescent="0.2">
      <c r="B136" s="17"/>
    </row>
    <row r="137" spans="2:2" ht="14.25" x14ac:dyDescent="0.2">
      <c r="B137" s="17"/>
    </row>
    <row r="138" spans="2:2" ht="14.25" x14ac:dyDescent="0.2">
      <c r="B138" s="17"/>
    </row>
    <row r="139" spans="2:2" ht="14.25" x14ac:dyDescent="0.2">
      <c r="B139" s="17"/>
    </row>
    <row r="140" spans="2:2" ht="14.25" x14ac:dyDescent="0.2">
      <c r="B140" s="17"/>
    </row>
    <row r="141" spans="2:2" ht="14.25" x14ac:dyDescent="0.2">
      <c r="B141" s="17"/>
    </row>
    <row r="142" spans="2:2" ht="14.25" x14ac:dyDescent="0.2">
      <c r="B142" s="17"/>
    </row>
    <row r="143" spans="2:2" ht="14.25" x14ac:dyDescent="0.2">
      <c r="B143" s="17"/>
    </row>
    <row r="144" spans="2:2" ht="14.25" x14ac:dyDescent="0.2">
      <c r="B144" s="17"/>
    </row>
    <row r="145" spans="2:2" ht="14.25" x14ac:dyDescent="0.2">
      <c r="B145" s="17"/>
    </row>
    <row r="146" spans="2:2" ht="14.25" x14ac:dyDescent="0.2">
      <c r="B146" s="17"/>
    </row>
    <row r="147" spans="2:2" ht="14.25" x14ac:dyDescent="0.2">
      <c r="B147" s="17"/>
    </row>
    <row r="148" spans="2:2" ht="14.25" x14ac:dyDescent="0.2">
      <c r="B148" s="17"/>
    </row>
    <row r="149" spans="2:2" ht="14.25" x14ac:dyDescent="0.2">
      <c r="B149" s="17"/>
    </row>
    <row r="150" spans="2:2" ht="14.25" x14ac:dyDescent="0.2">
      <c r="B150" s="17"/>
    </row>
    <row r="151" spans="2:2" ht="14.25" x14ac:dyDescent="0.2">
      <c r="B151" s="17"/>
    </row>
    <row r="152" spans="2:2" ht="14.25" x14ac:dyDescent="0.2">
      <c r="B152" s="17"/>
    </row>
    <row r="153" spans="2:2" ht="14.25" x14ac:dyDescent="0.2">
      <c r="B153" s="17"/>
    </row>
    <row r="154" spans="2:2" ht="14.25" x14ac:dyDescent="0.2">
      <c r="B154" s="17"/>
    </row>
    <row r="155" spans="2:2" ht="14.25" x14ac:dyDescent="0.2">
      <c r="B155" s="17"/>
    </row>
    <row r="156" spans="2:2" ht="14.25" x14ac:dyDescent="0.2">
      <c r="B156" s="17"/>
    </row>
    <row r="157" spans="2:2" ht="14.25" x14ac:dyDescent="0.2">
      <c r="B157" s="17"/>
    </row>
    <row r="158" spans="2:2" ht="14.25" x14ac:dyDescent="0.2">
      <c r="B158" s="17"/>
    </row>
    <row r="159" spans="2:2" ht="14.25" x14ac:dyDescent="0.2">
      <c r="B159" s="17"/>
    </row>
    <row r="160" spans="2:2" ht="14.25" x14ac:dyDescent="0.2">
      <c r="B160" s="17"/>
    </row>
    <row r="161" spans="2:2" ht="14.25" x14ac:dyDescent="0.2">
      <c r="B161" s="17"/>
    </row>
    <row r="162" spans="2:2" ht="14.25" x14ac:dyDescent="0.2">
      <c r="B162" s="17"/>
    </row>
    <row r="163" spans="2:2" ht="14.25" x14ac:dyDescent="0.2">
      <c r="B163" s="17"/>
    </row>
    <row r="164" spans="2:2" ht="14.25" x14ac:dyDescent="0.2">
      <c r="B164" s="17"/>
    </row>
    <row r="165" spans="2:2" ht="14.25" x14ac:dyDescent="0.2">
      <c r="B165" s="17"/>
    </row>
    <row r="166" spans="2:2" ht="14.25" x14ac:dyDescent="0.2">
      <c r="B166" s="17"/>
    </row>
    <row r="167" spans="2:2" ht="14.25" x14ac:dyDescent="0.2">
      <c r="B167" s="17"/>
    </row>
    <row r="168" spans="2:2" ht="14.25" x14ac:dyDescent="0.2">
      <c r="B168" s="17"/>
    </row>
    <row r="169" spans="2:2" ht="14.25" x14ac:dyDescent="0.2">
      <c r="B169" s="17"/>
    </row>
    <row r="170" spans="2:2" ht="14.25" x14ac:dyDescent="0.2">
      <c r="B170" s="17"/>
    </row>
    <row r="171" spans="2:2" ht="14.25" x14ac:dyDescent="0.2">
      <c r="B171" s="17"/>
    </row>
    <row r="172" spans="2:2" ht="14.25" x14ac:dyDescent="0.2">
      <c r="B172" s="17"/>
    </row>
    <row r="173" spans="2:2" ht="14.25" x14ac:dyDescent="0.2">
      <c r="B173" s="17"/>
    </row>
    <row r="174" spans="2:2" ht="14.25" x14ac:dyDescent="0.2">
      <c r="B174" s="17"/>
    </row>
    <row r="175" spans="2:2" ht="14.25" x14ac:dyDescent="0.2">
      <c r="B175" s="17"/>
    </row>
    <row r="176" spans="2:2" ht="14.25" x14ac:dyDescent="0.2">
      <c r="B176" s="17"/>
    </row>
    <row r="177" spans="2:2" ht="14.25" x14ac:dyDescent="0.2">
      <c r="B177" s="17"/>
    </row>
    <row r="178" spans="2:2" ht="14.25" x14ac:dyDescent="0.2">
      <c r="B178" s="17"/>
    </row>
    <row r="179" spans="2:2" ht="14.25" x14ac:dyDescent="0.2">
      <c r="B179" s="17"/>
    </row>
    <row r="180" spans="2:2" ht="14.25" x14ac:dyDescent="0.2">
      <c r="B180" s="17"/>
    </row>
    <row r="181" spans="2:2" ht="14.25" x14ac:dyDescent="0.2">
      <c r="B181" s="17"/>
    </row>
    <row r="182" spans="2:2" ht="14.25" x14ac:dyDescent="0.2">
      <c r="B182" s="17"/>
    </row>
    <row r="183" spans="2:2" ht="14.25" x14ac:dyDescent="0.2">
      <c r="B183" s="17"/>
    </row>
    <row r="184" spans="2:2" ht="14.25" x14ac:dyDescent="0.2">
      <c r="B184" s="17"/>
    </row>
    <row r="185" spans="2:2" ht="14.25" x14ac:dyDescent="0.2">
      <c r="B185" s="17"/>
    </row>
    <row r="186" spans="2:2" ht="14.25" x14ac:dyDescent="0.2">
      <c r="B186" s="17"/>
    </row>
    <row r="187" spans="2:2" ht="14.25" x14ac:dyDescent="0.2">
      <c r="B187" s="17"/>
    </row>
    <row r="188" spans="2:2" ht="14.25" x14ac:dyDescent="0.2">
      <c r="B188" s="17"/>
    </row>
    <row r="189" spans="2:2" ht="14.25" x14ac:dyDescent="0.2">
      <c r="B189" s="17"/>
    </row>
    <row r="190" spans="2:2" ht="14.25" x14ac:dyDescent="0.2">
      <c r="B190" s="17"/>
    </row>
    <row r="191" spans="2:2" ht="14.25" x14ac:dyDescent="0.2">
      <c r="B191" s="17"/>
    </row>
    <row r="192" spans="2:2" ht="14.25" x14ac:dyDescent="0.2">
      <c r="B192" s="17"/>
    </row>
    <row r="193" spans="2:2" ht="14.25" x14ac:dyDescent="0.2">
      <c r="B193" s="17"/>
    </row>
    <row r="194" spans="2:2" ht="14.25" x14ac:dyDescent="0.2">
      <c r="B194" s="17"/>
    </row>
    <row r="195" spans="2:2" ht="14.25" x14ac:dyDescent="0.2">
      <c r="B195" s="17"/>
    </row>
    <row r="196" spans="2:2" ht="14.25" x14ac:dyDescent="0.2">
      <c r="B196" s="17"/>
    </row>
    <row r="197" spans="2:2" ht="14.25" x14ac:dyDescent="0.2">
      <c r="B197" s="17"/>
    </row>
    <row r="198" spans="2:2" ht="14.25" x14ac:dyDescent="0.2">
      <c r="B198" s="17"/>
    </row>
    <row r="199" spans="2:2" ht="14.25" x14ac:dyDescent="0.2">
      <c r="B199" s="17"/>
    </row>
    <row r="200" spans="2:2" ht="14.25" x14ac:dyDescent="0.2">
      <c r="B200" s="17"/>
    </row>
    <row r="201" spans="2:2" ht="14.25" x14ac:dyDescent="0.2">
      <c r="B201" s="17"/>
    </row>
    <row r="202" spans="2:2" ht="14.25" x14ac:dyDescent="0.2">
      <c r="B202" s="17"/>
    </row>
    <row r="203" spans="2:2" ht="14.25" x14ac:dyDescent="0.2">
      <c r="B203" s="17"/>
    </row>
    <row r="204" spans="2:2" ht="14.25" x14ac:dyDescent="0.2">
      <c r="B204" s="17"/>
    </row>
    <row r="205" spans="2:2" ht="14.25" x14ac:dyDescent="0.2">
      <c r="B205" s="17"/>
    </row>
    <row r="206" spans="2:2" ht="14.25" x14ac:dyDescent="0.2">
      <c r="B206" s="17"/>
    </row>
    <row r="207" spans="2:2" ht="14.25" x14ac:dyDescent="0.2">
      <c r="B207" s="17"/>
    </row>
    <row r="208" spans="2:2" ht="14.25" x14ac:dyDescent="0.2">
      <c r="B208" s="17"/>
    </row>
    <row r="209" spans="2:2" ht="14.25" x14ac:dyDescent="0.2">
      <c r="B209" s="17"/>
    </row>
    <row r="210" spans="2:2" ht="14.25" x14ac:dyDescent="0.2">
      <c r="B210" s="17"/>
    </row>
    <row r="211" spans="2:2" ht="14.25" x14ac:dyDescent="0.2">
      <c r="B211" s="17"/>
    </row>
    <row r="212" spans="2:2" ht="14.25" x14ac:dyDescent="0.2">
      <c r="B212" s="17"/>
    </row>
    <row r="213" spans="2:2" ht="14.25" x14ac:dyDescent="0.2">
      <c r="B213" s="17"/>
    </row>
    <row r="214" spans="2:2" ht="14.25" x14ac:dyDescent="0.2">
      <c r="B214" s="17"/>
    </row>
    <row r="215" spans="2:2" ht="14.25" x14ac:dyDescent="0.2">
      <c r="B215" s="17"/>
    </row>
    <row r="216" spans="2:2" ht="14.25" x14ac:dyDescent="0.2">
      <c r="B216" s="17"/>
    </row>
    <row r="217" spans="2:2" ht="14.25" x14ac:dyDescent="0.2">
      <c r="B217" s="17"/>
    </row>
    <row r="218" spans="2:2" ht="14.25" x14ac:dyDescent="0.2">
      <c r="B218" s="17"/>
    </row>
    <row r="219" spans="2:2" ht="14.25" x14ac:dyDescent="0.2">
      <c r="B219" s="17"/>
    </row>
    <row r="220" spans="2:2" ht="14.25" x14ac:dyDescent="0.2">
      <c r="B220" s="17"/>
    </row>
    <row r="221" spans="2:2" ht="14.25" x14ac:dyDescent="0.2">
      <c r="B221" s="17"/>
    </row>
    <row r="222" spans="2:2" ht="14.25" x14ac:dyDescent="0.2">
      <c r="B222" s="17"/>
    </row>
    <row r="223" spans="2:2" ht="14.25" x14ac:dyDescent="0.2">
      <c r="B223" s="17"/>
    </row>
    <row r="224" spans="2:2" ht="14.25" x14ac:dyDescent="0.2">
      <c r="B224" s="17"/>
    </row>
    <row r="225" spans="2:2" ht="14.25" x14ac:dyDescent="0.2">
      <c r="B225" s="17"/>
    </row>
    <row r="226" spans="2:2" ht="14.25" x14ac:dyDescent="0.2">
      <c r="B226" s="17"/>
    </row>
    <row r="227" spans="2:2" ht="14.25" x14ac:dyDescent="0.2">
      <c r="B227" s="17"/>
    </row>
    <row r="228" spans="2:2" ht="14.25" x14ac:dyDescent="0.2">
      <c r="B228" s="17"/>
    </row>
    <row r="229" spans="2:2" ht="14.25" x14ac:dyDescent="0.2">
      <c r="B229" s="17"/>
    </row>
    <row r="230" spans="2:2" ht="14.25" x14ac:dyDescent="0.2">
      <c r="B230" s="17"/>
    </row>
    <row r="231" spans="2:2" ht="14.25" x14ac:dyDescent="0.2">
      <c r="B231" s="17"/>
    </row>
    <row r="232" spans="2:2" ht="14.25" x14ac:dyDescent="0.2">
      <c r="B232" s="17"/>
    </row>
    <row r="233" spans="2:2" ht="14.25" x14ac:dyDescent="0.2">
      <c r="B233" s="17"/>
    </row>
    <row r="234" spans="2:2" ht="14.25" x14ac:dyDescent="0.2">
      <c r="B234" s="17"/>
    </row>
    <row r="235" spans="2:2" ht="14.25" x14ac:dyDescent="0.2">
      <c r="B235" s="17"/>
    </row>
    <row r="236" spans="2:2" ht="14.25" x14ac:dyDescent="0.2">
      <c r="B236" s="17"/>
    </row>
    <row r="237" spans="2:2" ht="14.25" x14ac:dyDescent="0.2">
      <c r="B237" s="17"/>
    </row>
    <row r="238" spans="2:2" ht="14.25" x14ac:dyDescent="0.2">
      <c r="B238" s="17"/>
    </row>
    <row r="239" spans="2:2" ht="14.25" x14ac:dyDescent="0.2">
      <c r="B239" s="17"/>
    </row>
  </sheetData>
  <sheetProtection password="CAEF" sheet="1" objects="1" scenarios="1"/>
  <mergeCells count="1">
    <mergeCell ref="E1:H1"/>
  </mergeCells>
  <conditionalFormatting sqref="I1">
    <cfRule type="expression" dxfId="1" priority="2">
      <formula>$I$2=""</formula>
    </cfRule>
  </conditionalFormatting>
  <conditionalFormatting sqref="I2">
    <cfRule type="expression" dxfId="0" priority="1">
      <formula>$I$2=""</formula>
    </cfRule>
  </conditionalFormatting>
  <pageMargins left="0.7" right="0.7" top="0.78740157499999996" bottom="0.78740157499999996" header="0.3" footer="0.3"/>
  <pageSetup paperSize="9" scale="33" fitToHeight="3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7</vt:i4>
      </vt:variant>
    </vt:vector>
  </HeadingPairs>
  <TitlesOfParts>
    <vt:vector size="16" baseType="lpstr">
      <vt:lpstr>Anleitung</vt:lpstr>
      <vt:lpstr>Begr.-Rechner int. Prod.</vt:lpstr>
      <vt:lpstr>Zusammenfassung int. Prod.</vt:lpstr>
      <vt:lpstr>Begr.-Rechner BIO</vt:lpstr>
      <vt:lpstr>Zusammenfassung BIO</vt:lpstr>
      <vt:lpstr>Begrünungsliste 2023</vt:lpstr>
      <vt:lpstr>Anbauzeitpunkte</vt:lpstr>
      <vt:lpstr>Konventionell (2)</vt:lpstr>
      <vt:lpstr>BIO (2)</vt:lpstr>
      <vt:lpstr>Anbauzeitpunkte!Druckbereich</vt:lpstr>
      <vt:lpstr>'Begr.-Rechner int. Prod.'!Druckbereich</vt:lpstr>
      <vt:lpstr>'Konventionell (2)'!Druckbereich</vt:lpstr>
      <vt:lpstr>'Zusammenfassung BIO'!Druckbereich</vt:lpstr>
      <vt:lpstr>'Zusammenfassung int. Prod.'!Druckbereich</vt:lpstr>
      <vt:lpstr>'Konventionell (2)'!Einzelkulturen</vt:lpstr>
      <vt:lpstr>Einzelkulturen</vt:lpstr>
    </vt:vector>
  </TitlesOfParts>
  <Company>Landwirtschaftskammer OÖ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Kriegner-Schramml Simon</dc:creator>
  <cp:lastModifiedBy>Polner Monika</cp:lastModifiedBy>
  <cp:lastPrinted>2023-07-10T15:03:21Z</cp:lastPrinted>
  <dcterms:created xsi:type="dcterms:W3CDTF">2020-06-12T08:42:07Z</dcterms:created>
  <dcterms:modified xsi:type="dcterms:W3CDTF">2023-08-03T11:54:41Z</dcterms:modified>
</cp:coreProperties>
</file>