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470"/>
  </bookViews>
  <sheets>
    <sheet name="Entlastungsrechner" sheetId="4" r:id="rId1"/>
    <sheet name="Stromkostenzuschuss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6" l="1"/>
  <c r="F13" i="6" l="1"/>
  <c r="J1" i="6" l="1"/>
  <c r="M27" i="4"/>
  <c r="J21" i="6"/>
  <c r="H32" i="6" l="1"/>
  <c r="H31" i="6"/>
  <c r="H78" i="6"/>
  <c r="H73" i="6"/>
  <c r="G15" i="6"/>
  <c r="G13" i="6"/>
  <c r="G12" i="6"/>
  <c r="G11" i="6"/>
  <c r="F15" i="6"/>
  <c r="F12" i="6"/>
  <c r="F11" i="6"/>
  <c r="H86" i="6"/>
  <c r="H85" i="6"/>
  <c r="H84" i="6"/>
  <c r="H83" i="6"/>
  <c r="H82" i="6"/>
  <c r="H81" i="6"/>
  <c r="H80" i="6"/>
  <c r="H79" i="6"/>
  <c r="H77" i="6"/>
  <c r="H76" i="6"/>
  <c r="H75" i="6"/>
  <c r="H74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0" i="6"/>
  <c r="H29" i="6"/>
  <c r="C18" i="6" l="1"/>
  <c r="H87" i="6"/>
  <c r="C20" i="6" s="1"/>
  <c r="C17" i="6"/>
  <c r="C16" i="6"/>
  <c r="C14" i="6"/>
  <c r="B25" i="4"/>
  <c r="H40" i="4"/>
  <c r="H39" i="4"/>
  <c r="H38" i="4"/>
  <c r="F16" i="6" l="1"/>
  <c r="G16" i="6"/>
  <c r="F17" i="6"/>
  <c r="G17" i="6"/>
  <c r="F18" i="6"/>
  <c r="G18" i="6"/>
  <c r="F14" i="6"/>
  <c r="D21" i="6" s="1"/>
  <c r="G14" i="6"/>
  <c r="H51" i="4"/>
  <c r="H50" i="4"/>
  <c r="H49" i="4"/>
  <c r="H48" i="4"/>
  <c r="H47" i="4"/>
  <c r="H46" i="4"/>
  <c r="H45" i="4"/>
  <c r="H44" i="4"/>
  <c r="H43" i="4"/>
  <c r="H42" i="4"/>
  <c r="H41" i="4"/>
  <c r="H37" i="4"/>
  <c r="H36" i="4"/>
  <c r="H35" i="4"/>
  <c r="H52" i="4"/>
  <c r="J12" i="6" l="1"/>
  <c r="J13" i="6" s="1"/>
  <c r="J15" i="6" s="1"/>
  <c r="J16" i="6" s="1"/>
  <c r="H21" i="6" s="1"/>
  <c r="D23" i="6" s="1"/>
  <c r="F21" i="6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3" i="4"/>
  <c r="H54" i="4"/>
  <c r="H55" i="4"/>
  <c r="H56" i="4"/>
  <c r="H57" i="4"/>
  <c r="H58" i="4"/>
  <c r="H93" i="4" l="1"/>
  <c r="C26" i="4" l="1"/>
  <c r="J26" i="4" s="1"/>
  <c r="D24" i="4"/>
  <c r="D23" i="4"/>
  <c r="D22" i="4"/>
  <c r="D21" i="4"/>
  <c r="D20" i="4"/>
  <c r="D19" i="4"/>
  <c r="D18" i="4"/>
  <c r="D17" i="4"/>
  <c r="F24" i="4" l="1"/>
  <c r="F23" i="4"/>
  <c r="F22" i="4"/>
  <c r="F21" i="4"/>
  <c r="F20" i="4"/>
  <c r="F19" i="4"/>
  <c r="F18" i="4"/>
  <c r="F17" i="4"/>
  <c r="G18" i="4" l="1"/>
  <c r="G19" i="4"/>
  <c r="G20" i="4"/>
  <c r="G21" i="4"/>
  <c r="G22" i="4"/>
  <c r="G23" i="4"/>
  <c r="G24" i="4"/>
  <c r="G17" i="4"/>
  <c r="J22" i="4"/>
  <c r="J23" i="4"/>
  <c r="J18" i="4"/>
  <c r="J19" i="4"/>
  <c r="J20" i="4"/>
  <c r="J21" i="4"/>
  <c r="J17" i="4"/>
  <c r="E24" i="4"/>
  <c r="E18" i="4"/>
  <c r="E19" i="4"/>
  <c r="E20" i="4"/>
  <c r="E21" i="4"/>
  <c r="E22" i="4"/>
  <c r="E23" i="4"/>
  <c r="E17" i="4"/>
  <c r="H27" i="4" l="1"/>
  <c r="D27" i="4"/>
  <c r="F27" i="4"/>
  <c r="K27" i="4" l="1"/>
  <c r="D29" i="4" s="1"/>
</calcChain>
</file>

<file path=xl/sharedStrings.xml><?xml version="1.0" encoding="utf-8"?>
<sst xmlns="http://schemas.openxmlformats.org/spreadsheetml/2006/main" count="422" uniqueCount="138">
  <si>
    <t xml:space="preserve">Bewirtschaftungsart </t>
  </si>
  <si>
    <t xml:space="preserve">Ackerfläche </t>
  </si>
  <si>
    <t xml:space="preserve">Zuschlag Feldfutterbau </t>
  </si>
  <si>
    <t>Weingärten, Obstanlagen, Sonsitge Dauerkultur (Holunder), Reb- und Baumschulen)</t>
  </si>
  <si>
    <t>Mähwiese-, weide mit 2 Nutzungen + Mähwiese, -weide mit 3 und mehr Nutzungen</t>
  </si>
  <si>
    <t xml:space="preserve">Einmähdige Wiesen, Kulturweiden </t>
  </si>
  <si>
    <t>Almen, Bergmähder, Hutweiden, Streuwiesen, Grünlandbrache</t>
  </si>
  <si>
    <t xml:space="preserve">Forstwirtschaftlich genutzte Flächen </t>
  </si>
  <si>
    <t xml:space="preserve">€/ ha </t>
  </si>
  <si>
    <t xml:space="preserve">GVE am Betrieb </t>
  </si>
  <si>
    <t>€/ GVE</t>
  </si>
  <si>
    <t xml:space="preserve">ha am Betrieb </t>
  </si>
  <si>
    <t>Summe:</t>
  </si>
  <si>
    <t>Berechnung Heimbetrieb</t>
  </si>
  <si>
    <t xml:space="preserve">Eingabe Betriebsdaten </t>
  </si>
  <si>
    <t>Summe Hektar  am Betrieb:</t>
  </si>
  <si>
    <t>Summe GVE am Betrieb:</t>
  </si>
  <si>
    <t>GVE</t>
  </si>
  <si>
    <t>Zuschlag Hackfrüchte**, Feldgemüse, Gemüse im Freiland (Gartenbaukulturen, Blumen u. Zierpflanzen im Freiland, Erdbeeren)</t>
  </si>
  <si>
    <t>keine Eingabe - verformelte Zelle zur Berechnung</t>
  </si>
  <si>
    <t xml:space="preserve">€ Gesamt </t>
  </si>
  <si>
    <t xml:space="preserve">keine Eingabe - Daten laut Verordnung, Gesetz oder Sonderrichtlinie  </t>
  </si>
  <si>
    <t xml:space="preserve">Tierart </t>
  </si>
  <si>
    <t xml:space="preserve">Tierkatgeorie </t>
  </si>
  <si>
    <t xml:space="preserve">Untereilung </t>
  </si>
  <si>
    <t>Schafe</t>
  </si>
  <si>
    <t>Lämmer</t>
  </si>
  <si>
    <t>Jungschafe (ohne Mutterschafe)</t>
  </si>
  <si>
    <t>Schafe (ohne Mutterschafe)</t>
  </si>
  <si>
    <t>Mutterschafe nicht gemolken</t>
  </si>
  <si>
    <t>Mutterschafe gemolken</t>
  </si>
  <si>
    <t>Andere weibliche Schafe</t>
  </si>
  <si>
    <t xml:space="preserve">Widder </t>
  </si>
  <si>
    <t xml:space="preserve">bis 1/2 Jahr </t>
  </si>
  <si>
    <t>1/2 bis 1 Jahr</t>
  </si>
  <si>
    <t>1 bis 1 1/2 Jahre</t>
  </si>
  <si>
    <t xml:space="preserve">ab 1 1/2 Jahre </t>
  </si>
  <si>
    <t xml:space="preserve">Gesamt </t>
  </si>
  <si>
    <t>Ziegen</t>
  </si>
  <si>
    <t>Kitze</t>
  </si>
  <si>
    <t>Jungziegen (ohne Mutterziegen)</t>
  </si>
  <si>
    <t xml:space="preserve">Ziegen (ohne Mutterziegen) </t>
  </si>
  <si>
    <t>Mutterziegen nicht gemolken</t>
  </si>
  <si>
    <t>Mutterziegen gemolken</t>
  </si>
  <si>
    <t>Andere weiblichen Ziegen</t>
  </si>
  <si>
    <t xml:space="preserve">Ziegenböcke </t>
  </si>
  <si>
    <t xml:space="preserve">Geflügel </t>
  </si>
  <si>
    <t xml:space="preserve">Küken und Junghennen vor Legereife </t>
  </si>
  <si>
    <t>Mastküken, Jungmasthühner</t>
  </si>
  <si>
    <t>Legehennen</t>
  </si>
  <si>
    <t>Hähne</t>
  </si>
  <si>
    <t xml:space="preserve">Zwerghühner, Wachteln - ausgewachsen </t>
  </si>
  <si>
    <t>Gänse</t>
  </si>
  <si>
    <t>Enten</t>
  </si>
  <si>
    <t>Truthühner (Puten)</t>
  </si>
  <si>
    <t>Strauße</t>
  </si>
  <si>
    <t xml:space="preserve">ab 1/2 Jahr </t>
  </si>
  <si>
    <t>ab 1 Jahr</t>
  </si>
  <si>
    <t xml:space="preserve">Pferde, Ponys, Esel </t>
  </si>
  <si>
    <t xml:space="preserve">Wiederristhöhe bis 1,48 m und Endgewicht bis 300kg </t>
  </si>
  <si>
    <t xml:space="preserve">Wiederristhöhe bis 1,48 m und Endgewicht über 300kg </t>
  </si>
  <si>
    <t xml:space="preserve">Wiederristhöhe über 1,48 m oder Endgewicht über 500kg </t>
  </si>
  <si>
    <t>1/2 bis 3 Jahre</t>
  </si>
  <si>
    <t xml:space="preserve">ab 3 Jahre </t>
  </si>
  <si>
    <t>1 bis 3 Jahre</t>
  </si>
  <si>
    <t>Schweine</t>
  </si>
  <si>
    <t xml:space="preserve">Ferkel </t>
  </si>
  <si>
    <t xml:space="preserve">8 bis 20 kg LG </t>
  </si>
  <si>
    <t>Jungschweine</t>
  </si>
  <si>
    <t>Mastschweine (auch ausgemerzte Zuchttiere)</t>
  </si>
  <si>
    <t xml:space="preserve">Jungsauen nicht gedeckt </t>
  </si>
  <si>
    <t xml:space="preserve">Jungsauen gedeckt </t>
  </si>
  <si>
    <t xml:space="preserve">Ältere Sauen nicht gedeckt </t>
  </si>
  <si>
    <t xml:space="preserve">Ältere Sauen gedeckt </t>
  </si>
  <si>
    <t xml:space="preserve">Zuchteber  </t>
  </si>
  <si>
    <t xml:space="preserve">20 bis 32 kg LG </t>
  </si>
  <si>
    <t xml:space="preserve">32 bis 50 kg LG </t>
  </si>
  <si>
    <t xml:space="preserve">50 bis 80 kg LG </t>
  </si>
  <si>
    <t xml:space="preserve">80 bis 110 kg LG </t>
  </si>
  <si>
    <t xml:space="preserve">ab 110 kg LG </t>
  </si>
  <si>
    <t xml:space="preserve">ab 50 kg LG </t>
  </si>
  <si>
    <t xml:space="preserve">Zuchtwild </t>
  </si>
  <si>
    <t>Kaninchen</t>
  </si>
  <si>
    <t>Lamas</t>
  </si>
  <si>
    <t xml:space="preserve">Rotwild </t>
  </si>
  <si>
    <t xml:space="preserve">Damwild und anderes Zuchtwild </t>
  </si>
  <si>
    <t xml:space="preserve">Mastkaninchen </t>
  </si>
  <si>
    <t xml:space="preserve">Zuchtkaninchen </t>
  </si>
  <si>
    <t>bis 1 Jahr</t>
  </si>
  <si>
    <t xml:space="preserve">Rinder </t>
  </si>
  <si>
    <t>Rinder</t>
  </si>
  <si>
    <t>Zwergrinder</t>
  </si>
  <si>
    <t>1/2 bis 2 Jahre</t>
  </si>
  <si>
    <t>ab 2 Jahre</t>
  </si>
  <si>
    <t xml:space="preserve">betriebliche GVE gesamt: </t>
  </si>
  <si>
    <t xml:space="preserve">Legende: </t>
  </si>
  <si>
    <t xml:space="preserve">Auszahlungsbetrag insgesamt </t>
  </si>
  <si>
    <t xml:space="preserve">Entlastungsrechner Landwirtschaft </t>
  </si>
  <si>
    <t>Temporäre Agrardieselrückverütung 
(Vergütungszeitraum 1.5.2022 - 30.6.2023)</t>
  </si>
  <si>
    <t>CO2-Rückvergütung 
(Vergütungszeitraum 1.10.2022 - 31.12.2022)</t>
  </si>
  <si>
    <t>Durchschnittlicher Tierbestand (Basis MFA 2022)</t>
  </si>
  <si>
    <r>
      <t>Auszahlungsbetrag</t>
    </r>
    <r>
      <rPr>
        <b/>
        <sz val="16"/>
        <color rgb="FFFF0000"/>
        <rFont val="Calibri"/>
        <family val="2"/>
        <scheme val="minor"/>
      </rPr>
      <t>*</t>
    </r>
    <r>
      <rPr>
        <b/>
        <sz val="16"/>
        <color theme="1"/>
        <rFont val="Calibri"/>
        <family val="2"/>
        <scheme val="minor"/>
      </rPr>
      <t xml:space="preserve"> insgesamt:</t>
    </r>
  </si>
  <si>
    <r>
      <rPr>
        <b/>
        <u/>
        <sz val="14"/>
        <color theme="1"/>
        <rFont val="Calibri"/>
        <family val="2"/>
        <scheme val="minor"/>
      </rPr>
      <t>Berechnungsblatt:</t>
    </r>
    <r>
      <rPr>
        <b/>
        <sz val="14"/>
        <color rgb="FFFF0000"/>
        <rFont val="Calibri"/>
        <family val="2"/>
        <scheme val="minor"/>
      </rPr>
      <t>*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>Bitte geben Sie Ihre Betriebsdaten in die</t>
    </r>
    <r>
      <rPr>
        <b/>
        <sz val="14"/>
        <color theme="9" tint="0.39997558519241921"/>
        <rFont val="Calibri"/>
        <family val="2"/>
        <scheme val="minor"/>
      </rPr>
      <t xml:space="preserve"> grün markierten Zellen</t>
    </r>
    <r>
      <rPr>
        <sz val="14"/>
        <color theme="1"/>
        <rFont val="Calibri"/>
        <family val="2"/>
        <scheme val="minor"/>
      </rPr>
      <t xml:space="preserve"> ein!
</t>
    </r>
  </si>
  <si>
    <t>Teuerungsausgleich Flächen
(Vergütungszeitraum 1.1.2022 - 31.12.2022)</t>
  </si>
  <si>
    <t>Teuerungsausgleich GVE (Vergütungszeitraum 1.1.2022 - 31.12.2022)</t>
  </si>
  <si>
    <t>Beantragung: Herbst 2022
Auszahlung: 2023</t>
  </si>
  <si>
    <t>Automatischer Antrag
Auszahlung: Dezember 2022</t>
  </si>
  <si>
    <t>Abteilung Betriebswirtschaft</t>
  </si>
  <si>
    <t>Ing. Markus Böhm BSc: 05 0259 25123</t>
  </si>
  <si>
    <t xml:space="preserve"> Lisa Digruber: 05 0259 25107</t>
  </si>
  <si>
    <t>Ackerland, Dauergrünland intensiv</t>
  </si>
  <si>
    <t>Grünland extensiv (Almen, Bergmähder, einmähdige Wiesen, Hutweiden, Streuwiesen)</t>
  </si>
  <si>
    <t xml:space="preserve">Weingarten und Intensivobstanlagen </t>
  </si>
  <si>
    <t xml:space="preserve">Raufutterverzehrende Großvieheinheiten und sonstige Tiere </t>
  </si>
  <si>
    <t xml:space="preserve">    Zuschlag für Milcherzeugung (Kuhmilch, Schaf- und Ziegenmilch)</t>
  </si>
  <si>
    <t xml:space="preserve">Geflügelhaltung </t>
  </si>
  <si>
    <t>Stromkostenzuschuss GVE (Vergütungszeitraum 1.1.2022 - 31.12.2022)</t>
  </si>
  <si>
    <t>elektronischer Antrag bis 15.04.2023
Auszahlung: 2. Halbjahr 2023</t>
  </si>
  <si>
    <t>Zwischensumme</t>
  </si>
  <si>
    <t>kWh Gesamt</t>
  </si>
  <si>
    <t>Durchschnittlicher Tierbestand 
(Basis MFA 2022)</t>
  </si>
  <si>
    <t>kWh</t>
  </si>
  <si>
    <t>Stromkostenzuschuss Stufe 1**
(Vergütungszeitraum 01.01.2022 - 31.12.2022)</t>
  </si>
  <si>
    <t>Stromkostenzuschuss Stufe 2**</t>
  </si>
  <si>
    <t>Abzug Stromverbrauch aus pauschaler Berechnung in kWh aus Stufe 1</t>
  </si>
  <si>
    <t>Bemessungsgrundlage für Zuschuss Stufe 2</t>
  </si>
  <si>
    <t>Basis MFA 2022</t>
  </si>
  <si>
    <t>Ferkelerzeugung</t>
  </si>
  <si>
    <t>Schweinemast</t>
  </si>
  <si>
    <t>Auszahlungsbetrag Stufe 2</t>
  </si>
  <si>
    <t>abzüglich Mindestschwelle</t>
  </si>
  <si>
    <t>7.500 kWh</t>
  </si>
  <si>
    <t>durchschnittlicher Stromverbrauch pro Jahr 
(von den letzten 2 Verfügbaren Jahresabrechnungen)</t>
  </si>
  <si>
    <t xml:space="preserve">Stromkostenzuschuss Landwirtschaft
</t>
  </si>
  <si>
    <t>Berechnung lt. Registerblatt "Stromkostenzuschuss"</t>
  </si>
  <si>
    <t xml:space="preserve">
Auszahlung: spätestens 2. Halbjahr 2023</t>
  </si>
  <si>
    <t>Automatischer Antrag 
Auszahlung: Ende April 2023</t>
  </si>
  <si>
    <t>Stand: 15.12.2022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</si>
</sst>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4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9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F4E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3" fillId="0" borderId="0" xfId="0" applyFont="1"/>
    <xf numFmtId="2" fontId="2" fillId="2" borderId="4" xfId="2" applyNumberFormat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/>
    </xf>
    <xf numFmtId="0" fontId="2" fillId="0" borderId="4" xfId="0" applyFont="1" applyBorder="1"/>
    <xf numFmtId="0" fontId="2" fillId="8" borderId="4" xfId="0" applyFont="1" applyFill="1" applyBorder="1"/>
    <xf numFmtId="0" fontId="3" fillId="0" borderId="13" xfId="0" applyFont="1" applyBorder="1"/>
    <xf numFmtId="0" fontId="3" fillId="0" borderId="2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2" fillId="0" borderId="33" xfId="0" applyFont="1" applyBorder="1"/>
    <xf numFmtId="43" fontId="2" fillId="3" borderId="23" xfId="1" applyFont="1" applyFill="1" applyBorder="1" applyAlignment="1">
      <alignment vertical="center"/>
    </xf>
    <xf numFmtId="164" fontId="2" fillId="0" borderId="24" xfId="1" applyNumberFormat="1" applyFont="1" applyFill="1" applyBorder="1"/>
    <xf numFmtId="164" fontId="2" fillId="3" borderId="18" xfId="1" applyNumberFormat="1" applyFont="1" applyFill="1" applyBorder="1"/>
    <xf numFmtId="164" fontId="2" fillId="0" borderId="23" xfId="1" applyNumberFormat="1" applyFont="1" applyFill="1" applyBorder="1"/>
    <xf numFmtId="164" fontId="2" fillId="3" borderId="31" xfId="1" applyNumberFormat="1" applyFont="1" applyFill="1" applyBorder="1"/>
    <xf numFmtId="164" fontId="2" fillId="0" borderId="3" xfId="1" applyNumberFormat="1" applyFont="1" applyFill="1" applyBorder="1"/>
    <xf numFmtId="164" fontId="2" fillId="3" borderId="23" xfId="1" applyNumberFormat="1" applyFont="1" applyFill="1" applyBorder="1"/>
    <xf numFmtId="0" fontId="2" fillId="0" borderId="34" xfId="0" applyFont="1" applyBorder="1" applyAlignment="1">
      <alignment wrapText="1"/>
    </xf>
    <xf numFmtId="43" fontId="2" fillId="3" borderId="2" xfId="1" applyFont="1" applyFill="1" applyBorder="1" applyAlignment="1">
      <alignment vertical="center"/>
    </xf>
    <xf numFmtId="164" fontId="2" fillId="0" borderId="16" xfId="1" applyNumberFormat="1" applyFont="1" applyFill="1" applyBorder="1" applyAlignment="1">
      <alignment vertical="center"/>
    </xf>
    <xf numFmtId="164" fontId="2" fillId="3" borderId="25" xfId="1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164" fontId="2" fillId="3" borderId="17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3" borderId="2" xfId="1" applyNumberFormat="1" applyFont="1" applyFill="1" applyBorder="1"/>
    <xf numFmtId="164" fontId="2" fillId="3" borderId="17" xfId="1" applyNumberFormat="1" applyFont="1" applyFill="1" applyBorder="1"/>
    <xf numFmtId="164" fontId="2" fillId="0" borderId="16" xfId="1" applyNumberFormat="1" applyFont="1" applyFill="1" applyBorder="1"/>
    <xf numFmtId="164" fontId="2" fillId="3" borderId="25" xfId="1" applyNumberFormat="1" applyFont="1" applyFill="1" applyBorder="1"/>
    <xf numFmtId="164" fontId="2" fillId="0" borderId="2" xfId="1" applyNumberFormat="1" applyFont="1" applyFill="1" applyBorder="1"/>
    <xf numFmtId="164" fontId="2" fillId="0" borderId="1" xfId="1" applyNumberFormat="1" applyFont="1" applyFill="1" applyBorder="1"/>
    <xf numFmtId="164" fontId="2" fillId="4" borderId="25" xfId="1" applyNumberFormat="1" applyFont="1" applyFill="1" applyBorder="1"/>
    <xf numFmtId="164" fontId="2" fillId="3" borderId="1" xfId="1" applyNumberFormat="1" applyFont="1" applyFill="1" applyBorder="1"/>
    <xf numFmtId="43" fontId="3" fillId="3" borderId="29" xfId="1" applyFont="1" applyFill="1" applyBorder="1" applyAlignment="1">
      <alignment horizontal="right"/>
    </xf>
    <xf numFmtId="2" fontId="3" fillId="3" borderId="16" xfId="2" applyNumberFormat="1" applyFont="1" applyFill="1" applyBorder="1" applyAlignment="1">
      <alignment horizontal="center" vertical="center"/>
    </xf>
    <xf numFmtId="164" fontId="2" fillId="0" borderId="20" xfId="1" applyNumberFormat="1" applyFont="1" applyFill="1" applyBorder="1"/>
    <xf numFmtId="164" fontId="2" fillId="3" borderId="26" xfId="1" applyNumberFormat="1" applyFont="1" applyFill="1" applyBorder="1"/>
    <xf numFmtId="164" fontId="2" fillId="0" borderId="19" xfId="1" applyNumberFormat="1" applyFont="1" applyFill="1" applyBorder="1"/>
    <xf numFmtId="164" fontId="2" fillId="3" borderId="28" xfId="1" applyNumberFormat="1" applyFont="1" applyFill="1" applyBorder="1"/>
    <xf numFmtId="164" fontId="2" fillId="3" borderId="21" xfId="1" applyNumberFormat="1" applyFont="1" applyFill="1" applyBorder="1"/>
    <xf numFmtId="43" fontId="3" fillId="3" borderId="22" xfId="1" applyFont="1" applyFill="1" applyBorder="1" applyAlignment="1">
      <alignment horizontal="right"/>
    </xf>
    <xf numFmtId="2" fontId="3" fillId="3" borderId="7" xfId="2" applyNumberFormat="1" applyFont="1" applyFill="1" applyBorder="1" applyAlignment="1">
      <alignment horizontal="center" vertical="center"/>
    </xf>
    <xf numFmtId="2" fontId="3" fillId="3" borderId="19" xfId="0" applyNumberFormat="1" applyFont="1" applyFill="1" applyBorder="1" applyAlignment="1">
      <alignment horizontal="center"/>
    </xf>
    <xf numFmtId="164" fontId="2" fillId="0" borderId="19" xfId="1" applyNumberFormat="1" applyFont="1" applyBorder="1"/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right"/>
    </xf>
    <xf numFmtId="0" fontId="2" fillId="0" borderId="34" xfId="0" applyFont="1" applyBorder="1" applyAlignment="1">
      <alignment horizontal="center"/>
    </xf>
    <xf numFmtId="2" fontId="2" fillId="3" borderId="40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2" fontId="2" fillId="3" borderId="40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right"/>
    </xf>
    <xf numFmtId="0" fontId="2" fillId="0" borderId="35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right" wrapText="1"/>
    </xf>
    <xf numFmtId="0" fontId="3" fillId="3" borderId="15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right" wrapText="1"/>
    </xf>
    <xf numFmtId="14" fontId="2" fillId="0" borderId="0" xfId="0" applyNumberFormat="1" applyFont="1" applyAlignment="1">
      <alignment horizontal="right"/>
    </xf>
    <xf numFmtId="2" fontId="2" fillId="2" borderId="16" xfId="2" applyNumberFormat="1" applyFont="1" applyFill="1" applyBorder="1" applyAlignment="1" applyProtection="1">
      <alignment horizontal="center" vertical="center"/>
      <protection locked="0"/>
    </xf>
    <xf numFmtId="2" fontId="2" fillId="2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2" fontId="2" fillId="3" borderId="4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right"/>
    </xf>
    <xf numFmtId="0" fontId="2" fillId="0" borderId="33" xfId="0" applyFont="1" applyBorder="1" applyAlignment="1">
      <alignment horizontal="center" vertical="center"/>
    </xf>
    <xf numFmtId="2" fontId="2" fillId="3" borderId="48" xfId="0" applyNumberFormat="1" applyFont="1" applyFill="1" applyBorder="1" applyAlignment="1">
      <alignment horizontal="center"/>
    </xf>
    <xf numFmtId="0" fontId="12" fillId="0" borderId="0" xfId="3"/>
    <xf numFmtId="0" fontId="2" fillId="0" borderId="34" xfId="0" applyFont="1" applyBorder="1" applyAlignment="1">
      <alignment horizontal="left" wrapText="1" indent="2"/>
    </xf>
    <xf numFmtId="0" fontId="3" fillId="0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right" wrapText="1"/>
    </xf>
    <xf numFmtId="0" fontId="3" fillId="3" borderId="15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right" wrapText="1"/>
    </xf>
    <xf numFmtId="2" fontId="2" fillId="3" borderId="16" xfId="2" applyNumberFormat="1" applyFont="1" applyFill="1" applyBorder="1" applyAlignment="1" applyProtection="1">
      <alignment horizontal="center" vertical="center"/>
      <protection locked="0"/>
    </xf>
    <xf numFmtId="2" fontId="2" fillId="3" borderId="20" xfId="2" applyNumberFormat="1" applyFont="1" applyFill="1" applyBorder="1" applyAlignment="1" applyProtection="1">
      <alignment horizontal="center" vertical="center"/>
      <protection locked="0"/>
    </xf>
    <xf numFmtId="165" fontId="2" fillId="3" borderId="2" xfId="1" applyNumberFormat="1" applyFont="1" applyFill="1" applyBorder="1" applyAlignment="1">
      <alignment horizontal="center" vertical="center"/>
    </xf>
    <xf numFmtId="164" fontId="2" fillId="0" borderId="42" xfId="1" applyNumberFormat="1" applyFont="1" applyFill="1" applyBorder="1"/>
    <xf numFmtId="164" fontId="2" fillId="0" borderId="38" xfId="1" applyNumberFormat="1" applyFont="1" applyFill="1" applyBorder="1" applyAlignment="1">
      <alignment vertical="center"/>
    </xf>
    <xf numFmtId="164" fontId="2" fillId="0" borderId="38" xfId="1" applyNumberFormat="1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4" fontId="2" fillId="3" borderId="49" xfId="1" applyNumberFormat="1" applyFont="1" applyFill="1" applyBorder="1"/>
    <xf numFmtId="164" fontId="2" fillId="3" borderId="50" xfId="1" applyNumberFormat="1" applyFont="1" applyFill="1" applyBorder="1"/>
    <xf numFmtId="164" fontId="2" fillId="3" borderId="42" xfId="1" applyNumberFormat="1" applyFont="1" applyFill="1" applyBorder="1"/>
    <xf numFmtId="164" fontId="2" fillId="3" borderId="38" xfId="1" applyNumberFormat="1" applyFont="1" applyFill="1" applyBorder="1" applyAlignment="1">
      <alignment vertical="center"/>
    </xf>
    <xf numFmtId="164" fontId="2" fillId="3" borderId="38" xfId="1" applyNumberFormat="1" applyFont="1" applyFill="1" applyBorder="1"/>
    <xf numFmtId="164" fontId="2" fillId="3" borderId="33" xfId="1" applyNumberFormat="1" applyFont="1" applyFill="1" applyBorder="1"/>
    <xf numFmtId="164" fontId="2" fillId="3" borderId="34" xfId="1" applyNumberFormat="1" applyFont="1" applyFill="1" applyBorder="1" applyAlignment="1">
      <alignment vertical="center"/>
    </xf>
    <xf numFmtId="164" fontId="2" fillId="3" borderId="34" xfId="1" applyNumberFormat="1" applyFont="1" applyFill="1" applyBorder="1"/>
    <xf numFmtId="0" fontId="3" fillId="9" borderId="4" xfId="0" applyFont="1" applyFill="1" applyBorder="1" applyAlignment="1">
      <alignment horizontal="center"/>
    </xf>
    <xf numFmtId="164" fontId="2" fillId="3" borderId="7" xfId="1" applyNumberFormat="1" applyFont="1" applyFill="1" applyBorder="1" applyAlignment="1"/>
    <xf numFmtId="164" fontId="2" fillId="3" borderId="0" xfId="1" applyNumberFormat="1" applyFont="1" applyFill="1" applyBorder="1" applyAlignment="1"/>
    <xf numFmtId="164" fontId="2" fillId="3" borderId="8" xfId="1" applyNumberFormat="1" applyFont="1" applyFill="1" applyBorder="1" applyAlignment="1"/>
    <xf numFmtId="164" fontId="2" fillId="3" borderId="9" xfId="1" applyNumberFormat="1" applyFont="1" applyFill="1" applyBorder="1" applyAlignment="1"/>
    <xf numFmtId="164" fontId="2" fillId="3" borderId="12" xfId="1" applyNumberFormat="1" applyFont="1" applyFill="1" applyBorder="1" applyAlignment="1"/>
    <xf numFmtId="164" fontId="2" fillId="3" borderId="10" xfId="1" applyNumberFormat="1" applyFont="1" applyFill="1" applyBorder="1" applyAlignment="1"/>
    <xf numFmtId="1" fontId="2" fillId="3" borderId="38" xfId="1" applyNumberFormat="1" applyFont="1" applyFill="1" applyBorder="1" applyAlignment="1">
      <alignment horizontal="center"/>
    </xf>
    <xf numFmtId="4" fontId="2" fillId="3" borderId="17" xfId="1" applyNumberFormat="1" applyFont="1" applyFill="1" applyBorder="1" applyAlignment="1">
      <alignment horizontal="right"/>
    </xf>
    <xf numFmtId="165" fontId="2" fillId="3" borderId="17" xfId="1" applyNumberFormat="1" applyFont="1" applyFill="1" applyBorder="1" applyAlignment="1">
      <alignment horizontal="right" vertical="center"/>
    </xf>
    <xf numFmtId="165" fontId="2" fillId="3" borderId="17" xfId="1" applyNumberFormat="1" applyFont="1" applyFill="1" applyBorder="1" applyAlignment="1">
      <alignment horizontal="right"/>
    </xf>
    <xf numFmtId="166" fontId="2" fillId="3" borderId="17" xfId="1" applyNumberFormat="1" applyFont="1" applyFill="1" applyBorder="1" applyAlignment="1">
      <alignment horizontal="right"/>
    </xf>
    <xf numFmtId="1" fontId="2" fillId="3" borderId="46" xfId="1" applyNumberFormat="1" applyFont="1" applyFill="1" applyBorder="1" applyAlignment="1">
      <alignment horizontal="center"/>
    </xf>
    <xf numFmtId="1" fontId="2" fillId="3" borderId="38" xfId="1" applyNumberFormat="1" applyFont="1" applyFill="1" applyBorder="1" applyAlignment="1">
      <alignment horizontal="center" vertical="center"/>
    </xf>
    <xf numFmtId="164" fontId="2" fillId="3" borderId="17" xfId="1" applyNumberFormat="1" applyFont="1" applyFill="1" applyBorder="1" applyAlignment="1"/>
    <xf numFmtId="0" fontId="0" fillId="3" borderId="0" xfId="0" applyFill="1"/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4" fontId="3" fillId="2" borderId="53" xfId="0" applyNumberFormat="1" applyFont="1" applyFill="1" applyBorder="1" applyAlignment="1" applyProtection="1">
      <alignment horizontal="center" wrapText="1"/>
      <protection locked="0"/>
    </xf>
    <xf numFmtId="0" fontId="14" fillId="10" borderId="5" xfId="0" applyFont="1" applyFill="1" applyBorder="1" applyAlignment="1">
      <alignment horizontal="center" wrapText="1"/>
    </xf>
    <xf numFmtId="0" fontId="14" fillId="10" borderId="11" xfId="0" applyFont="1" applyFill="1" applyBorder="1" applyAlignment="1">
      <alignment horizontal="center" wrapText="1"/>
    </xf>
    <xf numFmtId="0" fontId="14" fillId="10" borderId="6" xfId="0" applyFont="1" applyFill="1" applyBorder="1" applyAlignment="1">
      <alignment horizontal="center" wrapText="1"/>
    </xf>
    <xf numFmtId="0" fontId="14" fillId="10" borderId="7" xfId="0" applyFont="1" applyFill="1" applyBorder="1" applyAlignment="1">
      <alignment horizontal="center" wrapText="1"/>
    </xf>
    <xf numFmtId="0" fontId="14" fillId="10" borderId="0" xfId="0" applyFont="1" applyFill="1" applyBorder="1" applyAlignment="1">
      <alignment horizontal="center" wrapText="1"/>
    </xf>
    <xf numFmtId="0" fontId="14" fillId="10" borderId="8" xfId="0" applyFont="1" applyFill="1" applyBorder="1" applyAlignment="1">
      <alignment horizontal="center" wrapText="1"/>
    </xf>
    <xf numFmtId="0" fontId="14" fillId="10" borderId="9" xfId="0" applyFont="1" applyFill="1" applyBorder="1" applyAlignment="1">
      <alignment horizontal="center" wrapText="1"/>
    </xf>
    <xf numFmtId="0" fontId="14" fillId="10" borderId="12" xfId="0" applyFont="1" applyFill="1" applyBorder="1" applyAlignment="1">
      <alignment horizontal="center" wrapText="1"/>
    </xf>
    <xf numFmtId="0" fontId="14" fillId="10" borderId="10" xfId="0" applyFont="1" applyFill="1" applyBorder="1" applyAlignment="1">
      <alignment horizontal="center" wrapText="1"/>
    </xf>
    <xf numFmtId="2" fontId="3" fillId="3" borderId="13" xfId="1" applyNumberFormat="1" applyFont="1" applyFill="1" applyBorder="1" applyAlignment="1">
      <alignment horizontal="center" vertical="center"/>
    </xf>
    <xf numFmtId="2" fontId="3" fillId="3" borderId="15" xfId="1" applyNumberFormat="1" applyFont="1" applyFill="1" applyBorder="1" applyAlignment="1">
      <alignment horizontal="center" vertical="center"/>
    </xf>
    <xf numFmtId="2" fontId="3" fillId="3" borderId="14" xfId="1" applyNumberFormat="1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wrapText="1"/>
    </xf>
    <xf numFmtId="0" fontId="3" fillId="10" borderId="15" xfId="0" applyFont="1" applyFill="1" applyBorder="1" applyAlignment="1">
      <alignment horizontal="center" wrapText="1"/>
    </xf>
    <xf numFmtId="0" fontId="3" fillId="10" borderId="1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2" fontId="3" fillId="2" borderId="38" xfId="0" applyNumberFormat="1" applyFont="1" applyFill="1" applyBorder="1" applyAlignment="1" applyProtection="1">
      <alignment horizontal="center" vertical="center"/>
      <protection locked="0"/>
    </xf>
    <xf numFmtId="2" fontId="3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2" fontId="3" fillId="3" borderId="13" xfId="1" applyNumberFormat="1" applyFont="1" applyFill="1" applyBorder="1" applyAlignment="1">
      <alignment horizontal="center"/>
    </xf>
    <xf numFmtId="2" fontId="3" fillId="3" borderId="15" xfId="1" applyNumberFormat="1" applyFont="1" applyFill="1" applyBorder="1" applyAlignment="1">
      <alignment horizontal="center"/>
    </xf>
    <xf numFmtId="2" fontId="3" fillId="3" borderId="14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2" fontId="3" fillId="2" borderId="38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right" wrapText="1"/>
    </xf>
    <xf numFmtId="0" fontId="3" fillId="3" borderId="15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3" fillId="2" borderId="46" xfId="0" applyNumberFormat="1" applyFont="1" applyFill="1" applyBorder="1" applyAlignment="1" applyProtection="1">
      <alignment horizontal="center" vertical="center"/>
      <protection locked="0"/>
    </xf>
    <xf numFmtId="2" fontId="3" fillId="2" borderId="47" xfId="0" applyNumberFormat="1" applyFont="1" applyFill="1" applyBorder="1" applyAlignment="1" applyProtection="1">
      <alignment horizontal="center" vertical="center"/>
      <protection locked="0"/>
    </xf>
    <xf numFmtId="165" fontId="5" fillId="8" borderId="13" xfId="1" applyNumberFormat="1" applyFont="1" applyFill="1" applyBorder="1" applyAlignment="1">
      <alignment horizontal="center" vertical="top"/>
    </xf>
    <xf numFmtId="165" fontId="5" fillId="8" borderId="14" xfId="1" applyNumberFormat="1" applyFont="1" applyFill="1" applyBorder="1" applyAlignment="1">
      <alignment horizontal="center" vertical="top"/>
    </xf>
    <xf numFmtId="0" fontId="5" fillId="8" borderId="13" xfId="0" applyFont="1" applyFill="1" applyBorder="1" applyAlignment="1">
      <alignment horizontal="right" wrapText="1"/>
    </xf>
    <xf numFmtId="0" fontId="5" fillId="8" borderId="15" xfId="0" applyFont="1" applyFill="1" applyBorder="1" applyAlignment="1">
      <alignment horizontal="right" wrapText="1"/>
    </xf>
    <xf numFmtId="0" fontId="5" fillId="8" borderId="14" xfId="0" applyFont="1" applyFill="1" applyBorder="1" applyAlignment="1">
      <alignment horizontal="right" wrapText="1"/>
    </xf>
    <xf numFmtId="2" fontId="3" fillId="2" borderId="42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42" xfId="0" applyNumberFormat="1" applyFont="1" applyFill="1" applyBorder="1" applyAlignment="1" applyProtection="1">
      <alignment horizontal="center" vertical="center"/>
      <protection locked="0"/>
    </xf>
    <xf numFmtId="2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2" fontId="3" fillId="3" borderId="45" xfId="0" applyNumberFormat="1" applyFont="1" applyFill="1" applyBorder="1" applyAlignment="1">
      <alignment horizontal="center" vertical="center"/>
    </xf>
    <xf numFmtId="2" fontId="3" fillId="3" borderId="36" xfId="0" applyNumberFormat="1" applyFont="1" applyFill="1" applyBorder="1" applyAlignment="1">
      <alignment horizontal="center" vertical="center"/>
    </xf>
    <xf numFmtId="2" fontId="3" fillId="2" borderId="39" xfId="0" applyNumberFormat="1" applyFont="1" applyFill="1" applyBorder="1" applyAlignment="1" applyProtection="1">
      <alignment horizontal="center" vertical="center"/>
      <protection locked="0"/>
    </xf>
    <xf numFmtId="2" fontId="3" fillId="2" borderId="37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left" vertical="center"/>
    </xf>
    <xf numFmtId="165" fontId="5" fillId="8" borderId="9" xfId="1" applyNumberFormat="1" applyFont="1" applyFill="1" applyBorder="1" applyAlignment="1">
      <alignment horizontal="center" vertical="top"/>
    </xf>
    <xf numFmtId="165" fontId="5" fillId="8" borderId="12" xfId="1" applyNumberFormat="1" applyFont="1" applyFill="1" applyBorder="1" applyAlignment="1">
      <alignment horizontal="center" vertical="top"/>
    </xf>
    <xf numFmtId="165" fontId="5" fillId="8" borderId="10" xfId="1" applyNumberFormat="1" applyFont="1" applyFill="1" applyBorder="1" applyAlignment="1">
      <alignment horizontal="center" vertical="top"/>
    </xf>
    <xf numFmtId="0" fontId="3" fillId="10" borderId="5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164" fontId="2" fillId="9" borderId="16" xfId="1" applyNumberFormat="1" applyFont="1" applyFill="1" applyBorder="1" applyAlignment="1">
      <alignment horizontal="right"/>
    </xf>
    <xf numFmtId="164" fontId="2" fillId="9" borderId="1" xfId="1" applyNumberFormat="1" applyFont="1" applyFill="1" applyBorder="1" applyAlignment="1">
      <alignment horizontal="right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right" wrapText="1"/>
    </xf>
    <xf numFmtId="0" fontId="2" fillId="0" borderId="52" xfId="0" applyFont="1" applyFill="1" applyBorder="1" applyAlignment="1">
      <alignment horizontal="right" wrapText="1"/>
    </xf>
    <xf numFmtId="164" fontId="2" fillId="0" borderId="16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164" fontId="2" fillId="0" borderId="16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43" fontId="3" fillId="3" borderId="13" xfId="1" applyFont="1" applyFill="1" applyBorder="1" applyAlignment="1">
      <alignment horizontal="right"/>
    </xf>
    <xf numFmtId="43" fontId="3" fillId="3" borderId="15" xfId="1" applyFont="1" applyFill="1" applyBorder="1" applyAlignment="1">
      <alignment horizontal="right"/>
    </xf>
    <xf numFmtId="43" fontId="3" fillId="3" borderId="14" xfId="1" applyFont="1" applyFill="1" applyBorder="1" applyAlignment="1">
      <alignment horizontal="right"/>
    </xf>
    <xf numFmtId="164" fontId="2" fillId="9" borderId="38" xfId="1" applyNumberFormat="1" applyFont="1" applyFill="1" applyBorder="1" applyAlignment="1">
      <alignment horizontal="right"/>
    </xf>
    <xf numFmtId="164" fontId="2" fillId="9" borderId="55" xfId="1" applyNumberFormat="1" applyFont="1" applyFill="1" applyBorder="1" applyAlignment="1">
      <alignment horizontal="right"/>
    </xf>
    <xf numFmtId="164" fontId="2" fillId="3" borderId="49" xfId="1" applyNumberFormat="1" applyFont="1" applyFill="1" applyBorder="1" applyAlignment="1">
      <alignment horizontal="center"/>
    </xf>
    <xf numFmtId="164" fontId="2" fillId="3" borderId="54" xfId="1" applyNumberFormat="1" applyFont="1" applyFill="1" applyBorder="1" applyAlignment="1">
      <alignment horizontal="center"/>
    </xf>
    <xf numFmtId="164" fontId="2" fillId="3" borderId="26" xfId="1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A6F4E5"/>
      <color rgb="FF1CDEB9"/>
      <color rgb="FF15A388"/>
      <color rgb="FF000000"/>
      <color rgb="FFFF9966"/>
      <color rgb="FFCCCC00"/>
      <color rgb="FFCC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122766</xdr:colOff>
      <xdr:row>30</xdr:row>
      <xdr:rowOff>105834</xdr:rowOff>
    </xdr:from>
    <xdr:to>
      <xdr:col>0</xdr:col>
      <xdr:colOff>4984749</xdr:colOff>
      <xdr:row>42</xdr:row>
      <xdr:rowOff>0</xdr:rowOff>
    </xdr:to>
    <xdr:sp macro="" textlink="">
      <xdr:nvSpPr>
        <xdr:cNvPr id="4" name="Textfeld 3"/>
        <xdr:cNvSpPr txBox="1"/>
      </xdr:nvSpPr>
      <xdr:spPr>
        <a:xfrm>
          <a:off x="122766" y="7069667"/>
          <a:ext cx="4861983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400" b="1" u="sng"/>
            <a:t>Infobox: </a:t>
          </a:r>
        </a:p>
        <a:p>
          <a:r>
            <a:rPr lang="de-AT" sz="1400" baseline="0"/>
            <a:t>Die Zuordnung zu den Bewirtschaftungsarten erfolgte in Anlehnung an die   Kulturartenzuordnung laut Statisik Austria (Agrarstrukturerhebungen). </a:t>
          </a:r>
          <a:r>
            <a:rPr lang="de-AT" sz="1400" b="1" baseline="0"/>
            <a:t>Darin zählt der Körnermais zum Getreide, daher gibt es dafür keinen Zuschlag.</a:t>
          </a:r>
        </a:p>
        <a:p>
          <a:r>
            <a:rPr lang="de-AT" sz="1400" b="1" baseline="0"/>
            <a:t>Silomais und Grünmais bekommen den Zuschlag für Feldfutter</a:t>
          </a:r>
          <a:r>
            <a:rPr lang="de-AT" sz="1400" baseline="0"/>
            <a:t>, der zusätzliche Verbrauch für Erzeugung von Feldfutter sowie die Wirtschaftsdüngerausbringung und Futtervorlage (für Raufutterverzehrer) eingerechnet wurde. </a:t>
          </a:r>
        </a:p>
        <a:p>
          <a:r>
            <a:rPr lang="de-AT" sz="1400" baseline="0">
              <a:solidFill>
                <a:srgbClr val="FF0000"/>
              </a:solidFill>
            </a:rPr>
            <a:t>Bei der temporären Agrardieselrückvergütung und dem Teuerungsausgleich gilt jeweils eine </a:t>
          </a:r>
          <a:r>
            <a:rPr lang="de-AT" sz="1400" b="1" baseline="0">
              <a:solidFill>
                <a:srgbClr val="FF0000"/>
              </a:solidFill>
            </a:rPr>
            <a:t>Mindestuntergrenze von </a:t>
          </a:r>
        </a:p>
        <a:p>
          <a:r>
            <a:rPr lang="de-AT" sz="1400" b="1" baseline="0">
              <a:solidFill>
                <a:srgbClr val="FF0000"/>
              </a:solidFill>
            </a:rPr>
            <a:t>€ 50,-.</a:t>
          </a:r>
          <a:r>
            <a:rPr lang="de-AT" sz="1400" baseline="0">
              <a:solidFill>
                <a:srgbClr val="FF0000"/>
              </a:solidFill>
            </a:rPr>
            <a:t> Beträge unter dieser Grenze werden</a:t>
          </a:r>
          <a:r>
            <a:rPr lang="de-AT" sz="1400" b="1" baseline="0">
              <a:solidFill>
                <a:srgbClr val="FF0000"/>
              </a:solidFill>
            </a:rPr>
            <a:t> nicht </a:t>
          </a:r>
          <a:r>
            <a:rPr lang="de-AT" sz="1400" baseline="0">
              <a:solidFill>
                <a:srgbClr val="FF0000"/>
              </a:solidFill>
            </a:rPr>
            <a:t>ausbezahlt.</a:t>
          </a:r>
          <a:endParaRPr lang="de-AT" sz="1400" baseline="0"/>
        </a:p>
      </xdr:txBody>
    </xdr:sp>
    <xdr:clientData/>
  </xdr:twoCellAnchor>
  <xdr:twoCellAnchor>
    <xdr:from>
      <xdr:col>6</xdr:col>
      <xdr:colOff>10583</xdr:colOff>
      <xdr:row>28</xdr:row>
      <xdr:rowOff>42333</xdr:rowOff>
    </xdr:from>
    <xdr:to>
      <xdr:col>9</xdr:col>
      <xdr:colOff>1706034</xdr:colOff>
      <xdr:row>30</xdr:row>
      <xdr:rowOff>179917</xdr:rowOff>
    </xdr:to>
    <xdr:sp macro="" textlink="">
      <xdr:nvSpPr>
        <xdr:cNvPr id="5" name="Textfeld 4"/>
        <xdr:cNvSpPr txBox="1"/>
      </xdr:nvSpPr>
      <xdr:spPr>
        <a:xfrm>
          <a:off x="11525250" y="6529916"/>
          <a:ext cx="4849284" cy="613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400">
              <a:solidFill>
                <a:srgbClr val="FF0000"/>
              </a:solidFill>
            </a:rPr>
            <a:t>*Der tatsächliche Auszahlungsbetrag kann aufgrund von Änderungen der gesetzlichen Grundlagen abweichen! </a:t>
          </a:r>
        </a:p>
      </xdr:txBody>
    </xdr:sp>
    <xdr:clientData/>
  </xdr:twoCellAnchor>
  <xdr:twoCellAnchor>
    <xdr:from>
      <xdr:col>0</xdr:col>
      <xdr:colOff>127001</xdr:colOff>
      <xdr:row>42</xdr:row>
      <xdr:rowOff>63498</xdr:rowOff>
    </xdr:from>
    <xdr:to>
      <xdr:col>0</xdr:col>
      <xdr:colOff>4995333</xdr:colOff>
      <xdr:row>67</xdr:row>
      <xdr:rowOff>201082</xdr:rowOff>
    </xdr:to>
    <xdr:sp macro="" textlink="">
      <xdr:nvSpPr>
        <xdr:cNvPr id="2" name="Textfeld 1"/>
        <xdr:cNvSpPr txBox="1"/>
      </xdr:nvSpPr>
      <xdr:spPr>
        <a:xfrm>
          <a:off x="127001" y="9895415"/>
          <a:ext cx="4868332" cy="5164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</a:t>
          </a:r>
          <a:r>
            <a:rPr lang="de-A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Zuschlag für Hackfrüchte: </a:t>
          </a:r>
        </a:p>
        <a:p>
          <a:r>
            <a:rPr lang="de-AT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"/" = Doppelnutzung der Fläche </a:t>
          </a:r>
          <a:endParaRPr lang="de-AT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ZUCKERMAIS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ZUCKERMAIS / FELDGEMÜSE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FRÜHKARTOFFELN / MAIS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MAIS / KÄFERBOHNEN IN GETRENNTEN REIHEN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FRÜHKARTOFFELN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STÄRKEINDUSTRIEKARTOFFELN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FRÜHKARTOFFELN / FELDGEMÜSE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SPEISEKARTOFFELN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SPEISEINDUSTRIEKARTOFFELN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SPEISEKARTOFFELN / FELDGEMÜSE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SAATKARTOFFELN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FUTTERKARTOFFELN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FRÜHKARTOFFELN / BUCHWEIZEN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FUTTERRÜBEN (RUNKELRÜBEN, BURGUND KOHLRÜBEN)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ZUCKERRÜBEN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FELDGEMÜSE OHNE ERNTE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BLUMEN UND ZIERPFLANZEN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FELDGEMÜSE EINLEGEGURKEN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FELDGEMÜSE MEHRKULTURIG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FELDGEMÜSE EINKULTURIG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FELDGEMÜSE VERARBEITUNG EINKULTURIG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FELDGEMÜSE VERARBEITUNG MEHRKULTURIG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FELDGEMÜSE FRISCHMARKT UND VERARBEITUNG MEHRKULTURIG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ERDBEEREN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ERDBEEREN / FELDGEMÜSE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SPEISEKÜRBIS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TOPINAMBUR </a:t>
          </a:r>
        </a:p>
      </xdr:txBody>
    </xdr:sp>
    <xdr:clientData/>
  </xdr:twoCellAnchor>
  <xdr:twoCellAnchor editAs="oneCell">
    <xdr:from>
      <xdr:col>7</xdr:col>
      <xdr:colOff>237941</xdr:colOff>
      <xdr:row>0</xdr:row>
      <xdr:rowOff>0</xdr:rowOff>
    </xdr:from>
    <xdr:to>
      <xdr:col>14</xdr:col>
      <xdr:colOff>0</xdr:colOff>
      <xdr:row>5</xdr:row>
      <xdr:rowOff>174206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941" y="0"/>
          <a:ext cx="5667559" cy="1091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122766</xdr:colOff>
      <xdr:row>24</xdr:row>
      <xdr:rowOff>105835</xdr:rowOff>
    </xdr:from>
    <xdr:to>
      <xdr:col>0</xdr:col>
      <xdr:colOff>4984749</xdr:colOff>
      <xdr:row>57</xdr:row>
      <xdr:rowOff>134472</xdr:rowOff>
    </xdr:to>
    <xdr:sp macro="" textlink="">
      <xdr:nvSpPr>
        <xdr:cNvPr id="2" name="Textfeld 1"/>
        <xdr:cNvSpPr txBox="1"/>
      </xdr:nvSpPr>
      <xdr:spPr>
        <a:xfrm>
          <a:off x="122766" y="5529482"/>
          <a:ext cx="4861983" cy="69015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400" b="1" baseline="0">
              <a:solidFill>
                <a:srgbClr val="FF0000"/>
              </a:solidFill>
            </a:rPr>
            <a:t>Voraussetzng für die Antragstellung </a:t>
          </a:r>
          <a:r>
            <a:rPr lang="de-AT" sz="1400" b="0" baseline="0">
              <a:solidFill>
                <a:srgbClr val="FF0000"/>
              </a:solidFill>
            </a:rPr>
            <a:t>ist die Haltung von </a:t>
          </a:r>
          <a:r>
            <a:rPr lang="de-AT" sz="1400" b="1" baseline="0">
              <a:solidFill>
                <a:srgbClr val="FF0000"/>
              </a:solidFill>
            </a:rPr>
            <a:t>mind. 3 GVE</a:t>
          </a:r>
          <a:r>
            <a:rPr lang="de-AT" sz="1400" b="0" baseline="0">
              <a:solidFill>
                <a:srgbClr val="FF0000"/>
              </a:solidFill>
            </a:rPr>
            <a:t> oder die Bewirtschaftung der MFA-Mindestfläche:</a:t>
          </a:r>
        </a:p>
        <a:p>
          <a:r>
            <a:rPr lang="de-AT" sz="1400" b="0" baseline="0">
              <a:solidFill>
                <a:srgbClr val="FF0000"/>
              </a:solidFill>
            </a:rPr>
            <a:t>- 0,5 Hektar Flächen im geschützen Anbau (unabhängig von der Nutzungsart A oder GA) oder</a:t>
          </a:r>
        </a:p>
        <a:p>
          <a:r>
            <a:rPr lang="de-AT" sz="1400" b="0" baseline="0">
              <a:solidFill>
                <a:srgbClr val="FF0000"/>
              </a:solidFill>
            </a:rPr>
            <a:t>- 1 Hektar Dauer-/ Spezialkulturen (z.B. Obst, Hopfen, Wein)  oder</a:t>
          </a:r>
        </a:p>
        <a:p>
          <a:r>
            <a:rPr lang="de-AT" sz="1400" b="0" baseline="0">
              <a:solidFill>
                <a:srgbClr val="FF0000"/>
              </a:solidFill>
            </a:rPr>
            <a:t>- 1,5 Hektar landwirtschaftlich genutzte Fläche</a:t>
          </a:r>
          <a:endParaRPr lang="de-AT" sz="1800" b="0" baseline="0">
            <a:solidFill>
              <a:srgbClr val="FF0000"/>
            </a:solidFill>
          </a:endParaRPr>
        </a:p>
        <a:p>
          <a:endParaRPr lang="de-AT" sz="1400" baseline="0"/>
        </a:p>
        <a:p>
          <a:r>
            <a:rPr lang="de-AT" sz="1400" baseline="0"/>
            <a:t>**Stromkostenzuschuss Stufe 1 - </a:t>
          </a:r>
          <a:r>
            <a:rPr lang="de-AT" sz="1400" b="1" baseline="0"/>
            <a:t>automatisch über MFA 2022</a:t>
          </a:r>
        </a:p>
        <a:p>
          <a:r>
            <a:rPr lang="de-AT" sz="1400" baseline="0"/>
            <a:t>Zuschuss in €/ha bzw. €/GVE nach pauschalen Stromverbrauch </a:t>
          </a:r>
        </a:p>
        <a:p>
          <a:endParaRPr lang="de-AT" sz="1400" baseline="0"/>
        </a:p>
        <a:p>
          <a:r>
            <a:rPr lang="de-AT" sz="1400" baseline="0"/>
            <a:t>Stromkostenzuschuss Stufe 2 - </a:t>
          </a:r>
          <a:r>
            <a:rPr lang="de-AT" sz="1400" b="1" baseline="0">
              <a:solidFill>
                <a:sysClr val="windowText" lastClr="000000"/>
              </a:solidFill>
            </a:rPr>
            <a:t>elektronischer Antrag bis 15.04.2023</a:t>
          </a:r>
        </a:p>
        <a:p>
          <a:r>
            <a:rPr lang="de-AT" sz="1400" baseline="0"/>
            <a:t>zusätzlicher Zuschuss in €/kWh für energieintensive Betriebe/ Tätigkeiten:</a:t>
          </a:r>
        </a:p>
        <a:p>
          <a:endParaRPr lang="de-AT" sz="1400" baseline="0"/>
        </a:p>
        <a:p>
          <a:r>
            <a:rPr lang="de-AT" sz="1400" baseline="0"/>
            <a:t>- Elektrisch betriebene  Beregnung landwirtschaftlicher Flächen </a:t>
          </a:r>
        </a:p>
        <a:p>
          <a:r>
            <a:rPr lang="de-AT" sz="1400" baseline="0"/>
            <a:t>- Elektrisch betriebene Belüftung, Kühlung oder Trocknung                   landwirtschaftlicher Erzeugnisse </a:t>
          </a:r>
        </a:p>
        <a:p>
          <a:r>
            <a:rPr lang="de-AT" sz="1400" baseline="0"/>
            <a:t>- Produktion von Gemüse, Obst oder Zierpflanzen im geschützten Anbau </a:t>
          </a:r>
        </a:p>
        <a:p>
          <a:r>
            <a:rPr lang="de-AT" sz="1400" baseline="0"/>
            <a:t>- Produktion von landwirtschaftlichen Erzeugnissen in Innenräumen mittels Einsatz elektrisch betriebener Anlagen (z.B. Pilze, Hanf, Schnecken, Insekten)</a:t>
          </a:r>
        </a:p>
        <a:p>
          <a:r>
            <a:rPr lang="de-AT" sz="1400" baseline="0"/>
            <a:t> - Aquakultur und Teichwirtschaft mittels Einsatz elektrisch betriebener Anlagen </a:t>
          </a:r>
        </a:p>
        <a:p>
          <a:r>
            <a:rPr lang="de-AT" sz="1400" baseline="0"/>
            <a:t>- Weinproduktion</a:t>
          </a:r>
        </a:p>
        <a:p>
          <a:r>
            <a:rPr lang="de-AT" sz="1400" baseline="0"/>
            <a:t>- Be- und Verarbeitung sowie Direktvermarktung landwirtschaftlicher Produkte </a:t>
          </a:r>
        </a:p>
        <a:p>
          <a:r>
            <a:rPr lang="de-AT" sz="1400" baseline="0"/>
            <a:t>- Buschenschank und Almausschak </a:t>
          </a:r>
        </a:p>
        <a:p>
          <a:r>
            <a:rPr lang="de-AT" sz="1400" baseline="0"/>
            <a:t>- Vermietung von Privatzimmern oder Ferienwohnungen </a:t>
          </a:r>
        </a:p>
        <a:p>
          <a:endParaRPr lang="de-AT" sz="1400" baseline="0"/>
        </a:p>
      </xdr:txBody>
    </xdr:sp>
    <xdr:clientData/>
  </xdr:twoCellAnchor>
  <xdr:twoCellAnchor>
    <xdr:from>
      <xdr:col>6</xdr:col>
      <xdr:colOff>84666</xdr:colOff>
      <xdr:row>22</xdr:row>
      <xdr:rowOff>190499</xdr:rowOff>
    </xdr:from>
    <xdr:to>
      <xdr:col>10</xdr:col>
      <xdr:colOff>65617</xdr:colOff>
      <xdr:row>25</xdr:row>
      <xdr:rowOff>127000</xdr:rowOff>
    </xdr:to>
    <xdr:sp macro="" textlink="">
      <xdr:nvSpPr>
        <xdr:cNvPr id="3" name="Textfeld 2"/>
        <xdr:cNvSpPr txBox="1"/>
      </xdr:nvSpPr>
      <xdr:spPr>
        <a:xfrm>
          <a:off x="12361333" y="6667499"/>
          <a:ext cx="6045201" cy="613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400">
              <a:solidFill>
                <a:srgbClr val="FF0000"/>
              </a:solidFill>
            </a:rPr>
            <a:t>*Der tatsächliche Auszahlungsbetrag kann aufgrund von Änderungen der gesetzlichen Grundlagen abweichen!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7" zoomScale="85" zoomScaleNormal="85" workbookViewId="0">
      <selection activeCell="B17" sqref="B17"/>
    </sheetView>
  </sheetViews>
  <sheetFormatPr baseColWidth="10" defaultRowHeight="14.5" x14ac:dyDescent="0.35"/>
  <cols>
    <col min="1" max="1" width="78.81640625" customWidth="1"/>
    <col min="2" max="2" width="20.7265625" customWidth="1"/>
    <col min="3" max="3" width="25.7265625" customWidth="1"/>
    <col min="4" max="4" width="10.7265625" customWidth="1"/>
    <col min="5" max="5" width="25.7265625" customWidth="1"/>
    <col min="6" max="6" width="10.7265625" customWidth="1"/>
    <col min="7" max="7" width="25.7265625" customWidth="1"/>
    <col min="8" max="8" width="10.7265625" bestFit="1" customWidth="1"/>
    <col min="9" max="9" width="10.7265625" customWidth="1"/>
    <col min="10" max="10" width="25.7265625" customWidth="1"/>
    <col min="14" max="14" width="4.54296875" customWidth="1"/>
  </cols>
  <sheetData>
    <row r="1" spans="1:14" x14ac:dyDescent="0.35">
      <c r="A1" s="224" t="s">
        <v>97</v>
      </c>
      <c r="B1" s="224"/>
      <c r="C1" s="224"/>
      <c r="D1" s="224"/>
      <c r="E1" s="224"/>
      <c r="F1" s="224"/>
      <c r="G1" s="224"/>
      <c r="H1" s="224"/>
      <c r="I1" s="224"/>
      <c r="J1" s="224"/>
      <c r="K1" s="114"/>
      <c r="L1" s="114"/>
      <c r="M1" s="114"/>
      <c r="N1" s="114"/>
    </row>
    <row r="2" spans="1:14" x14ac:dyDescent="0.3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114"/>
      <c r="L2" s="114"/>
      <c r="M2" s="114"/>
      <c r="N2" s="114"/>
    </row>
    <row r="3" spans="1:14" x14ac:dyDescent="0.3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114"/>
      <c r="L3" s="114"/>
      <c r="M3" s="114"/>
      <c r="N3" s="114"/>
    </row>
    <row r="4" spans="1:14" x14ac:dyDescent="0.3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114"/>
      <c r="L4" s="114"/>
      <c r="M4" s="114"/>
      <c r="N4" s="114"/>
    </row>
    <row r="5" spans="1:14" x14ac:dyDescent="0.35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114"/>
      <c r="L5" s="114"/>
      <c r="M5" s="114"/>
      <c r="N5" s="114"/>
    </row>
    <row r="6" spans="1:14" x14ac:dyDescent="0.35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114"/>
      <c r="L6" s="114"/>
      <c r="M6" s="114"/>
      <c r="N6" s="114"/>
    </row>
    <row r="7" spans="1:14" s="1" customFormat="1" ht="15" customHeight="1" thickBot="1" x14ac:dyDescent="0.4">
      <c r="A7" s="172" t="s">
        <v>102</v>
      </c>
      <c r="C7" s="2" t="s">
        <v>95</v>
      </c>
      <c r="N7" s="64" t="s">
        <v>137</v>
      </c>
    </row>
    <row r="8" spans="1:14" s="1" customFormat="1" ht="16" thickBot="1" x14ac:dyDescent="0.4">
      <c r="A8" s="172"/>
      <c r="C8" s="3"/>
      <c r="D8" s="2" t="s">
        <v>14</v>
      </c>
    </row>
    <row r="9" spans="1:14" s="1" customFormat="1" ht="16" thickBot="1" x14ac:dyDescent="0.4">
      <c r="A9" s="172"/>
      <c r="C9" s="4"/>
      <c r="D9" s="2" t="s">
        <v>19</v>
      </c>
      <c r="M9" s="76"/>
      <c r="N9" s="70" t="s">
        <v>107</v>
      </c>
    </row>
    <row r="10" spans="1:14" s="1" customFormat="1" ht="16" thickBot="1" x14ac:dyDescent="0.4">
      <c r="A10" s="172"/>
      <c r="C10" s="5"/>
      <c r="D10" s="2" t="s">
        <v>21</v>
      </c>
      <c r="I10" s="70"/>
      <c r="M10" s="76"/>
      <c r="N10" s="70" t="s">
        <v>108</v>
      </c>
    </row>
    <row r="11" spans="1:14" s="1" customFormat="1" ht="16" thickBot="1" x14ac:dyDescent="0.4">
      <c r="A11" s="172"/>
      <c r="C11" s="6"/>
      <c r="D11" s="2" t="s">
        <v>96</v>
      </c>
      <c r="I11" s="70"/>
      <c r="N11" s="71" t="s">
        <v>109</v>
      </c>
    </row>
    <row r="12" spans="1:14" s="1" customFormat="1" ht="14.25" customHeight="1" thickBot="1" x14ac:dyDescent="0.4">
      <c r="A12" s="173"/>
    </row>
    <row r="13" spans="1:14" s="1" customFormat="1" ht="15.5" x14ac:dyDescent="0.35">
      <c r="A13" s="158" t="s">
        <v>13</v>
      </c>
      <c r="B13" s="158" t="s">
        <v>126</v>
      </c>
      <c r="C13" s="159"/>
      <c r="D13" s="164" t="s">
        <v>98</v>
      </c>
      <c r="E13" s="165"/>
      <c r="F13" s="182" t="s">
        <v>99</v>
      </c>
      <c r="G13" s="183"/>
      <c r="H13" s="188" t="s">
        <v>103</v>
      </c>
      <c r="I13" s="189"/>
      <c r="J13" s="190"/>
      <c r="K13" s="117" t="s">
        <v>133</v>
      </c>
      <c r="L13" s="118"/>
      <c r="M13" s="118"/>
      <c r="N13" s="119"/>
    </row>
    <row r="14" spans="1:14" s="1" customFormat="1" ht="15.5" x14ac:dyDescent="0.35">
      <c r="A14" s="160"/>
      <c r="B14" s="160"/>
      <c r="C14" s="161"/>
      <c r="D14" s="166"/>
      <c r="E14" s="167"/>
      <c r="F14" s="184"/>
      <c r="G14" s="185"/>
      <c r="H14" s="191"/>
      <c r="I14" s="192"/>
      <c r="J14" s="193"/>
      <c r="K14" s="120"/>
      <c r="L14" s="121"/>
      <c r="M14" s="121"/>
      <c r="N14" s="122"/>
    </row>
    <row r="15" spans="1:14" s="1" customFormat="1" ht="16" thickBot="1" x14ac:dyDescent="0.4">
      <c r="A15" s="162"/>
      <c r="B15" s="162"/>
      <c r="C15" s="163"/>
      <c r="D15" s="168"/>
      <c r="E15" s="169"/>
      <c r="F15" s="186"/>
      <c r="G15" s="187"/>
      <c r="H15" s="194"/>
      <c r="I15" s="195"/>
      <c r="J15" s="196"/>
      <c r="K15" s="123"/>
      <c r="L15" s="124"/>
      <c r="M15" s="124"/>
      <c r="N15" s="125"/>
    </row>
    <row r="16" spans="1:14" s="1" customFormat="1" ht="15.75" customHeight="1" thickBot="1" x14ac:dyDescent="0.4">
      <c r="A16" s="7" t="s">
        <v>0</v>
      </c>
      <c r="B16" s="8" t="s">
        <v>11</v>
      </c>
      <c r="C16" s="9" t="s">
        <v>9</v>
      </c>
      <c r="D16" s="10" t="s">
        <v>8</v>
      </c>
      <c r="E16" s="11" t="s">
        <v>20</v>
      </c>
      <c r="F16" s="12" t="s">
        <v>8</v>
      </c>
      <c r="G16" s="13" t="s">
        <v>20</v>
      </c>
      <c r="H16" s="14" t="s">
        <v>8</v>
      </c>
      <c r="I16" s="15" t="s">
        <v>10</v>
      </c>
      <c r="J16" s="16" t="s">
        <v>20</v>
      </c>
      <c r="K16" s="132" t="s">
        <v>134</v>
      </c>
      <c r="L16" s="133"/>
      <c r="M16" s="133"/>
      <c r="N16" s="134"/>
    </row>
    <row r="17" spans="1:14" s="1" customFormat="1" ht="15.5" x14ac:dyDescent="0.35">
      <c r="A17" s="17" t="s">
        <v>1</v>
      </c>
      <c r="B17" s="65">
        <v>0</v>
      </c>
      <c r="C17" s="18"/>
      <c r="D17" s="19">
        <f>128*0.07</f>
        <v>8.9600000000000009</v>
      </c>
      <c r="E17" s="20">
        <f>B17*D17</f>
        <v>0</v>
      </c>
      <c r="F17" s="21">
        <f>110*0.0225</f>
        <v>2.4750000000000001</v>
      </c>
      <c r="G17" s="22">
        <f>F17*B17</f>
        <v>0</v>
      </c>
      <c r="H17" s="23">
        <v>29.3</v>
      </c>
      <c r="I17" s="24"/>
      <c r="J17" s="22">
        <f>H17*B17</f>
        <v>0</v>
      </c>
      <c r="K17" s="135"/>
      <c r="L17" s="136"/>
      <c r="M17" s="136"/>
      <c r="N17" s="137"/>
    </row>
    <row r="18" spans="1:14" s="1" customFormat="1" ht="31" x14ac:dyDescent="0.35">
      <c r="A18" s="77" t="s">
        <v>18</v>
      </c>
      <c r="B18" s="65">
        <v>0</v>
      </c>
      <c r="C18" s="26"/>
      <c r="D18" s="27">
        <f>100*0.07</f>
        <v>7.0000000000000009</v>
      </c>
      <c r="E18" s="28">
        <f t="shared" ref="E18:E23" si="0">B18*D18</f>
        <v>0</v>
      </c>
      <c r="F18" s="29">
        <f>85*0.0225</f>
        <v>1.9124999999999999</v>
      </c>
      <c r="G18" s="30">
        <f t="shared" ref="G18:G24" si="1">F18*B18</f>
        <v>0</v>
      </c>
      <c r="H18" s="31">
        <v>22.6</v>
      </c>
      <c r="I18" s="32"/>
      <c r="J18" s="33">
        <f t="shared" ref="J18:J23" si="2">H18*B18</f>
        <v>0</v>
      </c>
      <c r="K18" s="135"/>
      <c r="L18" s="136"/>
      <c r="M18" s="136"/>
      <c r="N18" s="137"/>
    </row>
    <row r="19" spans="1:14" s="1" customFormat="1" ht="15.5" x14ac:dyDescent="0.35">
      <c r="A19" s="77" t="s">
        <v>2</v>
      </c>
      <c r="B19" s="65">
        <v>0</v>
      </c>
      <c r="C19" s="26"/>
      <c r="D19" s="34">
        <f>74*0.07</f>
        <v>5.1800000000000006</v>
      </c>
      <c r="E19" s="35">
        <f t="shared" si="0"/>
        <v>0</v>
      </c>
      <c r="F19" s="36">
        <f>63*0.0225</f>
        <v>1.4175</v>
      </c>
      <c r="G19" s="33">
        <f t="shared" si="1"/>
        <v>0</v>
      </c>
      <c r="H19" s="37">
        <v>16.8</v>
      </c>
      <c r="I19" s="32"/>
      <c r="J19" s="33">
        <f t="shared" si="2"/>
        <v>0</v>
      </c>
      <c r="K19" s="135"/>
      <c r="L19" s="136"/>
      <c r="M19" s="136"/>
      <c r="N19" s="137"/>
    </row>
    <row r="20" spans="1:14" s="1" customFormat="1" ht="15.5" x14ac:dyDescent="0.35">
      <c r="A20" s="25" t="s">
        <v>3</v>
      </c>
      <c r="B20" s="65">
        <v>0</v>
      </c>
      <c r="C20" s="26"/>
      <c r="D20" s="34">
        <f>362*0.07</f>
        <v>25.340000000000003</v>
      </c>
      <c r="E20" s="35">
        <f t="shared" si="0"/>
        <v>0</v>
      </c>
      <c r="F20" s="36">
        <f>310*0.0225</f>
        <v>6.9749999999999996</v>
      </c>
      <c r="G20" s="33">
        <f t="shared" si="1"/>
        <v>0</v>
      </c>
      <c r="H20" s="37">
        <v>82.5</v>
      </c>
      <c r="I20" s="32"/>
      <c r="J20" s="33">
        <f t="shared" si="2"/>
        <v>0</v>
      </c>
      <c r="K20" s="135"/>
      <c r="L20" s="136"/>
      <c r="M20" s="136"/>
      <c r="N20" s="137"/>
    </row>
    <row r="21" spans="1:14" s="1" customFormat="1" ht="15.5" x14ac:dyDescent="0.35">
      <c r="A21" s="25" t="s">
        <v>4</v>
      </c>
      <c r="B21" s="65">
        <v>0</v>
      </c>
      <c r="C21" s="26"/>
      <c r="D21" s="34">
        <f>169*0.07</f>
        <v>11.830000000000002</v>
      </c>
      <c r="E21" s="35">
        <f t="shared" si="0"/>
        <v>0</v>
      </c>
      <c r="F21" s="36">
        <f>145*0.0225</f>
        <v>3.2624999999999997</v>
      </c>
      <c r="G21" s="33">
        <f t="shared" si="1"/>
        <v>0</v>
      </c>
      <c r="H21" s="37">
        <v>38.6</v>
      </c>
      <c r="I21" s="32"/>
      <c r="J21" s="33">
        <f t="shared" si="2"/>
        <v>0</v>
      </c>
      <c r="K21" s="135"/>
      <c r="L21" s="136"/>
      <c r="M21" s="136"/>
      <c r="N21" s="137"/>
    </row>
    <row r="22" spans="1:14" s="1" customFormat="1" ht="15.5" x14ac:dyDescent="0.35">
      <c r="A22" s="25" t="s">
        <v>5</v>
      </c>
      <c r="B22" s="65">
        <v>0</v>
      </c>
      <c r="C22" s="26"/>
      <c r="D22" s="34">
        <f>72*0.07</f>
        <v>5.0400000000000009</v>
      </c>
      <c r="E22" s="38">
        <f t="shared" si="0"/>
        <v>0</v>
      </c>
      <c r="F22" s="36">
        <f>61*0.0225</f>
        <v>1.3725000000000001</v>
      </c>
      <c r="G22" s="33">
        <f t="shared" si="1"/>
        <v>0</v>
      </c>
      <c r="H22" s="37">
        <v>16.2</v>
      </c>
      <c r="I22" s="32"/>
      <c r="J22" s="33">
        <f>H22*B22</f>
        <v>0</v>
      </c>
      <c r="K22" s="135"/>
      <c r="L22" s="136"/>
      <c r="M22" s="136"/>
      <c r="N22" s="137"/>
    </row>
    <row r="23" spans="1:14" s="1" customFormat="1" ht="15.5" x14ac:dyDescent="0.35">
      <c r="A23" s="25" t="s">
        <v>6</v>
      </c>
      <c r="B23" s="65">
        <v>0</v>
      </c>
      <c r="C23" s="26"/>
      <c r="D23" s="34">
        <f>22*0.07</f>
        <v>1.54</v>
      </c>
      <c r="E23" s="35">
        <f t="shared" si="0"/>
        <v>0</v>
      </c>
      <c r="F23" s="36">
        <f>19*0.0225</f>
        <v>0.42749999999999999</v>
      </c>
      <c r="G23" s="33">
        <f t="shared" si="1"/>
        <v>0</v>
      </c>
      <c r="H23" s="37">
        <v>5.0999999999999996</v>
      </c>
      <c r="I23" s="32"/>
      <c r="J23" s="33">
        <f t="shared" si="2"/>
        <v>0</v>
      </c>
      <c r="K23" s="135"/>
      <c r="L23" s="136"/>
      <c r="M23" s="136"/>
      <c r="N23" s="137"/>
    </row>
    <row r="24" spans="1:14" s="1" customFormat="1" ht="16" thickBot="1" x14ac:dyDescent="0.4">
      <c r="A24" s="25" t="s">
        <v>7</v>
      </c>
      <c r="B24" s="66">
        <v>0</v>
      </c>
      <c r="C24" s="26"/>
      <c r="D24" s="34">
        <f>14*0.07</f>
        <v>0.98000000000000009</v>
      </c>
      <c r="E24" s="35">
        <f>B24*D24</f>
        <v>0</v>
      </c>
      <c r="F24" s="36">
        <f>12*0.0225</f>
        <v>0.27</v>
      </c>
      <c r="G24" s="33">
        <f t="shared" si="1"/>
        <v>0</v>
      </c>
      <c r="H24" s="39"/>
      <c r="I24" s="32"/>
      <c r="J24" s="33"/>
      <c r="K24" s="135"/>
      <c r="L24" s="136"/>
      <c r="M24" s="136"/>
      <c r="N24" s="137"/>
    </row>
    <row r="25" spans="1:14" s="1" customFormat="1" ht="16" thickBot="1" x14ac:dyDescent="0.4">
      <c r="A25" s="40" t="s">
        <v>15</v>
      </c>
      <c r="B25" s="41">
        <f>B17+B20+B21+B22+B23+B24</f>
        <v>0</v>
      </c>
      <c r="C25" s="26"/>
      <c r="D25" s="42"/>
      <c r="E25" s="43"/>
      <c r="F25" s="44"/>
      <c r="G25" s="45"/>
      <c r="H25" s="46"/>
      <c r="I25" s="32"/>
      <c r="J25" s="33"/>
      <c r="K25" s="135"/>
      <c r="L25" s="136"/>
      <c r="M25" s="136"/>
      <c r="N25" s="137"/>
    </row>
    <row r="26" spans="1:14" s="1" customFormat="1" ht="16" thickBot="1" x14ac:dyDescent="0.4">
      <c r="A26" s="47" t="s">
        <v>16</v>
      </c>
      <c r="B26" s="48"/>
      <c r="C26" s="49">
        <f>H93</f>
        <v>0</v>
      </c>
      <c r="D26" s="42"/>
      <c r="E26" s="43"/>
      <c r="F26" s="44"/>
      <c r="G26" s="45"/>
      <c r="H26" s="46"/>
      <c r="I26" s="50">
        <v>14</v>
      </c>
      <c r="J26" s="45">
        <f>C26*I26</f>
        <v>0</v>
      </c>
      <c r="K26" s="138"/>
      <c r="L26" s="139"/>
      <c r="M26" s="139"/>
      <c r="N26" s="140"/>
    </row>
    <row r="27" spans="1:14" s="1" customFormat="1" ht="16" thickBot="1" x14ac:dyDescent="0.4">
      <c r="A27" s="197" t="s">
        <v>12</v>
      </c>
      <c r="B27" s="198"/>
      <c r="C27" s="199"/>
      <c r="D27" s="155">
        <f>IF(SUM(E17:E26)&lt;50,0,SUM(E17:E26))</f>
        <v>0</v>
      </c>
      <c r="E27" s="157"/>
      <c r="F27" s="155">
        <f>SUM(G17:G26)</f>
        <v>0</v>
      </c>
      <c r="G27" s="157"/>
      <c r="H27" s="155">
        <f>IF(SUM(J17:J26)&lt;50,0,SUM(J17:J26))</f>
        <v>0</v>
      </c>
      <c r="I27" s="156"/>
      <c r="J27" s="157"/>
      <c r="K27" s="126">
        <f>Stromkostenzuschuss!D23</f>
        <v>0</v>
      </c>
      <c r="L27" s="127"/>
      <c r="M27" s="127">
        <f>IF(SUM(N17:N26)&lt;50,0,SUM(N17:N26))</f>
        <v>0</v>
      </c>
      <c r="N27" s="128"/>
    </row>
    <row r="28" spans="1:14" s="1" customFormat="1" ht="36" customHeight="1" thickBot="1" x14ac:dyDescent="0.4">
      <c r="A28" s="61"/>
      <c r="B28" s="62"/>
      <c r="C28" s="63"/>
      <c r="D28" s="164" t="s">
        <v>105</v>
      </c>
      <c r="E28" s="165"/>
      <c r="F28" s="180" t="s">
        <v>105</v>
      </c>
      <c r="G28" s="181"/>
      <c r="H28" s="146" t="s">
        <v>106</v>
      </c>
      <c r="I28" s="153"/>
      <c r="J28" s="154"/>
      <c r="K28" s="129" t="s">
        <v>135</v>
      </c>
      <c r="L28" s="130"/>
      <c r="M28" s="130"/>
      <c r="N28" s="131"/>
    </row>
    <row r="29" spans="1:14" s="1" customFormat="1" ht="21.5" thickBot="1" x14ac:dyDescent="0.55000000000000004">
      <c r="A29" s="206" t="s">
        <v>101</v>
      </c>
      <c r="B29" s="207"/>
      <c r="C29" s="208"/>
      <c r="D29" s="204">
        <f>D27+F27+H27+K27</f>
        <v>0</v>
      </c>
      <c r="E29" s="205"/>
    </row>
    <row r="30" spans="1:14" s="1" customFormat="1" ht="15.5" x14ac:dyDescent="0.35"/>
    <row r="31" spans="1:14" s="1" customFormat="1" ht="15.5" x14ac:dyDescent="0.35"/>
    <row r="32" spans="1:14" s="1" customFormat="1" ht="16" thickBot="1" x14ac:dyDescent="0.4"/>
    <row r="33" spans="2:10" s="1" customFormat="1" ht="36" customHeight="1" thickBot="1" x14ac:dyDescent="0.4">
      <c r="B33" s="146" t="s">
        <v>104</v>
      </c>
      <c r="C33" s="147"/>
      <c r="D33" s="147"/>
      <c r="E33" s="147"/>
      <c r="F33" s="147"/>
      <c r="G33" s="147"/>
      <c r="H33" s="147"/>
      <c r="I33" s="147"/>
      <c r="J33" s="148"/>
    </row>
    <row r="34" spans="2:10" s="1" customFormat="1" ht="30.75" customHeight="1" thickBot="1" x14ac:dyDescent="0.4">
      <c r="B34" s="51" t="s">
        <v>22</v>
      </c>
      <c r="C34" s="151" t="s">
        <v>23</v>
      </c>
      <c r="D34" s="152"/>
      <c r="E34" s="151" t="s">
        <v>24</v>
      </c>
      <c r="F34" s="152"/>
      <c r="G34" s="52" t="s">
        <v>17</v>
      </c>
      <c r="H34" s="52" t="s">
        <v>37</v>
      </c>
      <c r="I34" s="200" t="s">
        <v>100</v>
      </c>
      <c r="J34" s="201"/>
    </row>
    <row r="35" spans="2:10" s="1" customFormat="1" ht="15.5" x14ac:dyDescent="0.35">
      <c r="B35" s="73" t="s">
        <v>89</v>
      </c>
      <c r="C35" s="174" t="s">
        <v>90</v>
      </c>
      <c r="D35" s="175"/>
      <c r="E35" s="179" t="s">
        <v>33</v>
      </c>
      <c r="F35" s="179"/>
      <c r="G35" s="74">
        <v>0.4</v>
      </c>
      <c r="H35" s="75">
        <f t="shared" ref="H35:H51" si="3">I35*G35</f>
        <v>0</v>
      </c>
      <c r="I35" s="202">
        <v>0</v>
      </c>
      <c r="J35" s="203"/>
    </row>
    <row r="36" spans="2:10" s="1" customFormat="1" ht="15.5" x14ac:dyDescent="0.35">
      <c r="B36" s="53" t="s">
        <v>89</v>
      </c>
      <c r="C36" s="141" t="s">
        <v>90</v>
      </c>
      <c r="D36" s="142"/>
      <c r="E36" s="143" t="s">
        <v>92</v>
      </c>
      <c r="F36" s="143"/>
      <c r="G36" s="56">
        <v>0.6</v>
      </c>
      <c r="H36" s="55">
        <f t="shared" si="3"/>
        <v>0</v>
      </c>
      <c r="I36" s="144">
        <v>0</v>
      </c>
      <c r="J36" s="145"/>
    </row>
    <row r="37" spans="2:10" s="1" customFormat="1" ht="15.5" x14ac:dyDescent="0.35">
      <c r="B37" s="53" t="s">
        <v>89</v>
      </c>
      <c r="C37" s="141" t="s">
        <v>90</v>
      </c>
      <c r="D37" s="142"/>
      <c r="E37" s="143" t="s">
        <v>93</v>
      </c>
      <c r="F37" s="143"/>
      <c r="G37" s="56">
        <v>1</v>
      </c>
      <c r="H37" s="55">
        <f t="shared" si="3"/>
        <v>0</v>
      </c>
      <c r="I37" s="144">
        <v>0</v>
      </c>
      <c r="J37" s="145"/>
    </row>
    <row r="38" spans="2:10" s="1" customFormat="1" ht="15.5" x14ac:dyDescent="0.35">
      <c r="B38" s="53" t="s">
        <v>89</v>
      </c>
      <c r="C38" s="141" t="s">
        <v>91</v>
      </c>
      <c r="D38" s="142"/>
      <c r="E38" s="143" t="s">
        <v>33</v>
      </c>
      <c r="F38" s="143"/>
      <c r="G38" s="56">
        <v>0.2</v>
      </c>
      <c r="H38" s="55">
        <f t="shared" si="3"/>
        <v>0</v>
      </c>
      <c r="I38" s="144">
        <v>0</v>
      </c>
      <c r="J38" s="145"/>
    </row>
    <row r="39" spans="2:10" s="1" customFormat="1" ht="15.5" x14ac:dyDescent="0.35">
      <c r="B39" s="53" t="s">
        <v>89</v>
      </c>
      <c r="C39" s="141" t="s">
        <v>91</v>
      </c>
      <c r="D39" s="142"/>
      <c r="E39" s="143" t="s">
        <v>92</v>
      </c>
      <c r="F39" s="143"/>
      <c r="G39" s="56">
        <v>0.3</v>
      </c>
      <c r="H39" s="55">
        <f t="shared" si="3"/>
        <v>0</v>
      </c>
      <c r="I39" s="144">
        <v>0</v>
      </c>
      <c r="J39" s="145"/>
    </row>
    <row r="40" spans="2:10" s="1" customFormat="1" ht="15.5" x14ac:dyDescent="0.35">
      <c r="B40" s="53" t="s">
        <v>89</v>
      </c>
      <c r="C40" s="141" t="s">
        <v>91</v>
      </c>
      <c r="D40" s="142"/>
      <c r="E40" s="143" t="s">
        <v>93</v>
      </c>
      <c r="F40" s="143"/>
      <c r="G40" s="56">
        <v>0.5</v>
      </c>
      <c r="H40" s="55">
        <f t="shared" si="3"/>
        <v>0</v>
      </c>
      <c r="I40" s="144">
        <v>0</v>
      </c>
      <c r="J40" s="145"/>
    </row>
    <row r="41" spans="2:10" s="1" customFormat="1" ht="15.5" x14ac:dyDescent="0.35">
      <c r="B41" s="67" t="s">
        <v>65</v>
      </c>
      <c r="C41" s="176" t="s">
        <v>66</v>
      </c>
      <c r="D41" s="177"/>
      <c r="E41" s="178" t="s">
        <v>67</v>
      </c>
      <c r="F41" s="178"/>
      <c r="G41" s="72">
        <v>7.0000000000000007E-2</v>
      </c>
      <c r="H41" s="69">
        <f t="shared" si="3"/>
        <v>0</v>
      </c>
      <c r="I41" s="211">
        <v>0</v>
      </c>
      <c r="J41" s="212"/>
    </row>
    <row r="42" spans="2:10" s="1" customFormat="1" ht="15.5" x14ac:dyDescent="0.35">
      <c r="B42" s="53" t="s">
        <v>65</v>
      </c>
      <c r="C42" s="141" t="s">
        <v>66</v>
      </c>
      <c r="D42" s="142"/>
      <c r="E42" s="143" t="s">
        <v>75</v>
      </c>
      <c r="F42" s="143"/>
      <c r="G42" s="56">
        <v>7.0000000000000007E-2</v>
      </c>
      <c r="H42" s="55">
        <f t="shared" si="3"/>
        <v>0</v>
      </c>
      <c r="I42" s="144">
        <v>0</v>
      </c>
      <c r="J42" s="145"/>
    </row>
    <row r="43" spans="2:10" s="1" customFormat="1" ht="15.5" x14ac:dyDescent="0.35">
      <c r="B43" s="53" t="s">
        <v>65</v>
      </c>
      <c r="C43" s="141" t="s">
        <v>68</v>
      </c>
      <c r="D43" s="142"/>
      <c r="E43" s="143" t="s">
        <v>76</v>
      </c>
      <c r="F43" s="143"/>
      <c r="G43" s="56">
        <v>0.3</v>
      </c>
      <c r="H43" s="55">
        <f t="shared" si="3"/>
        <v>0</v>
      </c>
      <c r="I43" s="144">
        <v>0</v>
      </c>
      <c r="J43" s="145"/>
    </row>
    <row r="44" spans="2:10" s="1" customFormat="1" ht="15.5" x14ac:dyDescent="0.35">
      <c r="B44" s="53" t="s">
        <v>65</v>
      </c>
      <c r="C44" s="149" t="s">
        <v>69</v>
      </c>
      <c r="D44" s="150"/>
      <c r="E44" s="143" t="s">
        <v>77</v>
      </c>
      <c r="F44" s="143"/>
      <c r="G44" s="56">
        <v>0.3</v>
      </c>
      <c r="H44" s="55">
        <f t="shared" si="3"/>
        <v>0</v>
      </c>
      <c r="I44" s="144">
        <v>0</v>
      </c>
      <c r="J44" s="145"/>
    </row>
    <row r="45" spans="2:10" s="1" customFormat="1" ht="15.5" x14ac:dyDescent="0.35">
      <c r="B45" s="53" t="s">
        <v>65</v>
      </c>
      <c r="C45" s="149" t="s">
        <v>69</v>
      </c>
      <c r="D45" s="150"/>
      <c r="E45" s="143" t="s">
        <v>78</v>
      </c>
      <c r="F45" s="143"/>
      <c r="G45" s="56">
        <v>0.3</v>
      </c>
      <c r="H45" s="55">
        <f t="shared" si="3"/>
        <v>0</v>
      </c>
      <c r="I45" s="144">
        <v>0</v>
      </c>
      <c r="J45" s="145"/>
    </row>
    <row r="46" spans="2:10" s="1" customFormat="1" ht="15.5" x14ac:dyDescent="0.35">
      <c r="B46" s="53" t="s">
        <v>65</v>
      </c>
      <c r="C46" s="149" t="s">
        <v>69</v>
      </c>
      <c r="D46" s="150"/>
      <c r="E46" s="143" t="s">
        <v>79</v>
      </c>
      <c r="F46" s="143"/>
      <c r="G46" s="56">
        <v>0.3</v>
      </c>
      <c r="H46" s="55">
        <f t="shared" si="3"/>
        <v>0</v>
      </c>
      <c r="I46" s="144">
        <v>0</v>
      </c>
      <c r="J46" s="145"/>
    </row>
    <row r="47" spans="2:10" s="1" customFormat="1" ht="15.5" x14ac:dyDescent="0.35">
      <c r="B47" s="53" t="s">
        <v>65</v>
      </c>
      <c r="C47" s="141" t="s">
        <v>70</v>
      </c>
      <c r="D47" s="142"/>
      <c r="E47" s="143" t="s">
        <v>80</v>
      </c>
      <c r="F47" s="143"/>
      <c r="G47" s="56">
        <v>0.3</v>
      </c>
      <c r="H47" s="55">
        <f t="shared" si="3"/>
        <v>0</v>
      </c>
      <c r="I47" s="144">
        <v>0</v>
      </c>
      <c r="J47" s="145"/>
    </row>
    <row r="48" spans="2:10" s="1" customFormat="1" ht="15.5" x14ac:dyDescent="0.35">
      <c r="B48" s="53" t="s">
        <v>65</v>
      </c>
      <c r="C48" s="141" t="s">
        <v>71</v>
      </c>
      <c r="D48" s="142"/>
      <c r="E48" s="143" t="s">
        <v>80</v>
      </c>
      <c r="F48" s="143"/>
      <c r="G48" s="56">
        <v>0.5</v>
      </c>
      <c r="H48" s="55">
        <f t="shared" si="3"/>
        <v>0</v>
      </c>
      <c r="I48" s="144">
        <v>0</v>
      </c>
      <c r="J48" s="145"/>
    </row>
    <row r="49" spans="2:10" s="1" customFormat="1" ht="15.5" x14ac:dyDescent="0.35">
      <c r="B49" s="53" t="s">
        <v>65</v>
      </c>
      <c r="C49" s="141" t="s">
        <v>72</v>
      </c>
      <c r="D49" s="142"/>
      <c r="E49" s="143" t="s">
        <v>80</v>
      </c>
      <c r="F49" s="143"/>
      <c r="G49" s="56">
        <v>0.5</v>
      </c>
      <c r="H49" s="55">
        <f t="shared" si="3"/>
        <v>0</v>
      </c>
      <c r="I49" s="144">
        <v>0</v>
      </c>
      <c r="J49" s="145"/>
    </row>
    <row r="50" spans="2:10" s="1" customFormat="1" ht="15.5" x14ac:dyDescent="0.35">
      <c r="B50" s="53" t="s">
        <v>65</v>
      </c>
      <c r="C50" s="141" t="s">
        <v>73</v>
      </c>
      <c r="D50" s="142"/>
      <c r="E50" s="143" t="s">
        <v>80</v>
      </c>
      <c r="F50" s="143"/>
      <c r="G50" s="56">
        <v>0.5</v>
      </c>
      <c r="H50" s="55">
        <f t="shared" si="3"/>
        <v>0</v>
      </c>
      <c r="I50" s="144">
        <v>0</v>
      </c>
      <c r="J50" s="145"/>
    </row>
    <row r="51" spans="2:10" s="1" customFormat="1" ht="15.5" x14ac:dyDescent="0.35">
      <c r="B51" s="53" t="s">
        <v>65</v>
      </c>
      <c r="C51" s="141" t="s">
        <v>74</v>
      </c>
      <c r="D51" s="142"/>
      <c r="E51" s="143" t="s">
        <v>80</v>
      </c>
      <c r="F51" s="143"/>
      <c r="G51" s="54">
        <v>0.5</v>
      </c>
      <c r="H51" s="55">
        <f t="shared" si="3"/>
        <v>0</v>
      </c>
      <c r="I51" s="170">
        <v>0</v>
      </c>
      <c r="J51" s="171"/>
    </row>
    <row r="52" spans="2:10" s="1" customFormat="1" ht="15.5" x14ac:dyDescent="0.35">
      <c r="B52" s="67" t="s">
        <v>25</v>
      </c>
      <c r="C52" s="176" t="s">
        <v>26</v>
      </c>
      <c r="D52" s="177"/>
      <c r="E52" s="178" t="s">
        <v>33</v>
      </c>
      <c r="F52" s="178"/>
      <c r="G52" s="68">
        <v>7.0000000000000007E-2</v>
      </c>
      <c r="H52" s="69">
        <f>I52*G52</f>
        <v>0</v>
      </c>
      <c r="I52" s="209">
        <v>0</v>
      </c>
      <c r="J52" s="210"/>
    </row>
    <row r="53" spans="2:10" s="1" customFormat="1" ht="15.5" x14ac:dyDescent="0.35">
      <c r="B53" s="53" t="s">
        <v>25</v>
      </c>
      <c r="C53" s="141" t="s">
        <v>27</v>
      </c>
      <c r="D53" s="142"/>
      <c r="E53" s="143" t="s">
        <v>34</v>
      </c>
      <c r="F53" s="143"/>
      <c r="G53" s="54">
        <v>7.0000000000000007E-2</v>
      </c>
      <c r="H53" s="55">
        <f t="shared" ref="H53:H92" si="4">I53*G53</f>
        <v>0</v>
      </c>
      <c r="I53" s="170">
        <v>0</v>
      </c>
      <c r="J53" s="171"/>
    </row>
    <row r="54" spans="2:10" s="1" customFormat="1" ht="15.5" x14ac:dyDescent="0.35">
      <c r="B54" s="53" t="s">
        <v>25</v>
      </c>
      <c r="C54" s="141" t="s">
        <v>28</v>
      </c>
      <c r="D54" s="142"/>
      <c r="E54" s="143" t="s">
        <v>35</v>
      </c>
      <c r="F54" s="143"/>
      <c r="G54" s="54">
        <v>0.15</v>
      </c>
      <c r="H54" s="55">
        <f t="shared" si="4"/>
        <v>0</v>
      </c>
      <c r="I54" s="170">
        <v>0</v>
      </c>
      <c r="J54" s="171"/>
    </row>
    <row r="55" spans="2:10" s="1" customFormat="1" ht="15.5" x14ac:dyDescent="0.35">
      <c r="B55" s="53" t="s">
        <v>25</v>
      </c>
      <c r="C55" s="141" t="s">
        <v>29</v>
      </c>
      <c r="D55" s="142"/>
      <c r="E55" s="143"/>
      <c r="F55" s="143"/>
      <c r="G55" s="54">
        <v>0.15</v>
      </c>
      <c r="H55" s="55">
        <f t="shared" si="4"/>
        <v>0</v>
      </c>
      <c r="I55" s="170">
        <v>0</v>
      </c>
      <c r="J55" s="171"/>
    </row>
    <row r="56" spans="2:10" s="1" customFormat="1" ht="15.5" x14ac:dyDescent="0.35">
      <c r="B56" s="53" t="s">
        <v>25</v>
      </c>
      <c r="C56" s="141" t="s">
        <v>30</v>
      </c>
      <c r="D56" s="142"/>
      <c r="E56" s="143"/>
      <c r="F56" s="143"/>
      <c r="G56" s="54">
        <v>0.15</v>
      </c>
      <c r="H56" s="55">
        <f t="shared" si="4"/>
        <v>0</v>
      </c>
      <c r="I56" s="170">
        <v>0</v>
      </c>
      <c r="J56" s="171"/>
    </row>
    <row r="57" spans="2:10" s="1" customFormat="1" ht="15.5" x14ac:dyDescent="0.35">
      <c r="B57" s="53" t="s">
        <v>25</v>
      </c>
      <c r="C57" s="141" t="s">
        <v>31</v>
      </c>
      <c r="D57" s="142"/>
      <c r="E57" s="143"/>
      <c r="F57" s="143"/>
      <c r="G57" s="54">
        <v>0.15</v>
      </c>
      <c r="H57" s="55">
        <f t="shared" si="4"/>
        <v>0</v>
      </c>
      <c r="I57" s="170">
        <v>0</v>
      </c>
      <c r="J57" s="171"/>
    </row>
    <row r="58" spans="2:10" s="1" customFormat="1" ht="15.5" x14ac:dyDescent="0.35">
      <c r="B58" s="53" t="s">
        <v>25</v>
      </c>
      <c r="C58" s="141" t="s">
        <v>32</v>
      </c>
      <c r="D58" s="142"/>
      <c r="E58" s="143" t="s">
        <v>36</v>
      </c>
      <c r="F58" s="143"/>
      <c r="G58" s="54">
        <v>0.15</v>
      </c>
      <c r="H58" s="55">
        <f t="shared" si="4"/>
        <v>0</v>
      </c>
      <c r="I58" s="170">
        <v>0</v>
      </c>
      <c r="J58" s="171"/>
    </row>
    <row r="59" spans="2:10" s="1" customFormat="1" ht="15.5" x14ac:dyDescent="0.35">
      <c r="B59" s="53" t="s">
        <v>38</v>
      </c>
      <c r="C59" s="141" t="s">
        <v>39</v>
      </c>
      <c r="D59" s="142"/>
      <c r="E59" s="143" t="s">
        <v>33</v>
      </c>
      <c r="F59" s="143"/>
      <c r="G59" s="54">
        <v>7.0000000000000007E-2</v>
      </c>
      <c r="H59" s="55">
        <f t="shared" si="4"/>
        <v>0</v>
      </c>
      <c r="I59" s="170">
        <v>0</v>
      </c>
      <c r="J59" s="171"/>
    </row>
    <row r="60" spans="2:10" s="1" customFormat="1" ht="15.5" x14ac:dyDescent="0.35">
      <c r="B60" s="53" t="s">
        <v>38</v>
      </c>
      <c r="C60" s="141" t="s">
        <v>40</v>
      </c>
      <c r="D60" s="142"/>
      <c r="E60" s="143" t="s">
        <v>34</v>
      </c>
      <c r="F60" s="143"/>
      <c r="G60" s="54">
        <v>7.0000000000000007E-2</v>
      </c>
      <c r="H60" s="55">
        <f t="shared" si="4"/>
        <v>0</v>
      </c>
      <c r="I60" s="170">
        <v>0</v>
      </c>
      <c r="J60" s="171"/>
    </row>
    <row r="61" spans="2:10" s="1" customFormat="1" ht="15.5" x14ac:dyDescent="0.35">
      <c r="B61" s="53" t="s">
        <v>38</v>
      </c>
      <c r="C61" s="141" t="s">
        <v>41</v>
      </c>
      <c r="D61" s="142"/>
      <c r="E61" s="143" t="s">
        <v>35</v>
      </c>
      <c r="F61" s="143"/>
      <c r="G61" s="54">
        <v>0.15</v>
      </c>
      <c r="H61" s="55">
        <f t="shared" si="4"/>
        <v>0</v>
      </c>
      <c r="I61" s="170">
        <v>0</v>
      </c>
      <c r="J61" s="171"/>
    </row>
    <row r="62" spans="2:10" s="1" customFormat="1" ht="15.5" x14ac:dyDescent="0.35">
      <c r="B62" s="53" t="s">
        <v>38</v>
      </c>
      <c r="C62" s="141" t="s">
        <v>42</v>
      </c>
      <c r="D62" s="142"/>
      <c r="E62" s="143"/>
      <c r="F62" s="143"/>
      <c r="G62" s="54">
        <v>0.15</v>
      </c>
      <c r="H62" s="55">
        <f t="shared" si="4"/>
        <v>0</v>
      </c>
      <c r="I62" s="170">
        <v>0</v>
      </c>
      <c r="J62" s="171"/>
    </row>
    <row r="63" spans="2:10" s="1" customFormat="1" ht="15.5" x14ac:dyDescent="0.35">
      <c r="B63" s="53" t="s">
        <v>38</v>
      </c>
      <c r="C63" s="141" t="s">
        <v>43</v>
      </c>
      <c r="D63" s="142"/>
      <c r="E63" s="143"/>
      <c r="F63" s="143"/>
      <c r="G63" s="54">
        <v>0.15</v>
      </c>
      <c r="H63" s="55">
        <f t="shared" si="4"/>
        <v>0</v>
      </c>
      <c r="I63" s="170">
        <v>0</v>
      </c>
      <c r="J63" s="171"/>
    </row>
    <row r="64" spans="2:10" s="1" customFormat="1" ht="15.5" x14ac:dyDescent="0.35">
      <c r="B64" s="53" t="s">
        <v>38</v>
      </c>
      <c r="C64" s="141" t="s">
        <v>44</v>
      </c>
      <c r="D64" s="142"/>
      <c r="E64" s="143"/>
      <c r="F64" s="143"/>
      <c r="G64" s="54">
        <v>0.15</v>
      </c>
      <c r="H64" s="55">
        <f t="shared" si="4"/>
        <v>0</v>
      </c>
      <c r="I64" s="170">
        <v>0</v>
      </c>
      <c r="J64" s="171"/>
    </row>
    <row r="65" spans="2:10" s="1" customFormat="1" ht="15.5" x14ac:dyDescent="0.35">
      <c r="B65" s="53" t="s">
        <v>38</v>
      </c>
      <c r="C65" s="141" t="s">
        <v>45</v>
      </c>
      <c r="D65" s="142"/>
      <c r="E65" s="143" t="s">
        <v>36</v>
      </c>
      <c r="F65" s="143"/>
      <c r="G65" s="54">
        <v>0.15</v>
      </c>
      <c r="H65" s="55">
        <f t="shared" si="4"/>
        <v>0</v>
      </c>
      <c r="I65" s="170">
        <v>0</v>
      </c>
      <c r="J65" s="171"/>
    </row>
    <row r="66" spans="2:10" s="1" customFormat="1" ht="15.5" x14ac:dyDescent="0.35">
      <c r="B66" s="53" t="s">
        <v>46</v>
      </c>
      <c r="C66" s="149" t="s">
        <v>47</v>
      </c>
      <c r="D66" s="150"/>
      <c r="E66" s="143"/>
      <c r="F66" s="143"/>
      <c r="G66" s="54">
        <v>1.5E-3</v>
      </c>
      <c r="H66" s="55">
        <f t="shared" si="4"/>
        <v>0</v>
      </c>
      <c r="I66" s="170">
        <v>0</v>
      </c>
      <c r="J66" s="171"/>
    </row>
    <row r="67" spans="2:10" s="1" customFormat="1" ht="15.5" x14ac:dyDescent="0.35">
      <c r="B67" s="53" t="s">
        <v>46</v>
      </c>
      <c r="C67" s="141" t="s">
        <v>48</v>
      </c>
      <c r="D67" s="142"/>
      <c r="E67" s="143" t="s">
        <v>33</v>
      </c>
      <c r="F67" s="143"/>
      <c r="G67" s="54">
        <v>1.5E-3</v>
      </c>
      <c r="H67" s="55">
        <f t="shared" si="4"/>
        <v>0</v>
      </c>
      <c r="I67" s="170">
        <v>0</v>
      </c>
      <c r="J67" s="171"/>
    </row>
    <row r="68" spans="2:10" s="1" customFormat="1" ht="15.5" x14ac:dyDescent="0.35">
      <c r="B68" s="53" t="s">
        <v>46</v>
      </c>
      <c r="C68" s="141" t="s">
        <v>49</v>
      </c>
      <c r="D68" s="142"/>
      <c r="E68" s="143"/>
      <c r="F68" s="143"/>
      <c r="G68" s="54">
        <v>4.0000000000000001E-3</v>
      </c>
      <c r="H68" s="55">
        <f t="shared" si="4"/>
        <v>0</v>
      </c>
      <c r="I68" s="170">
        <v>0</v>
      </c>
      <c r="J68" s="171"/>
    </row>
    <row r="69" spans="2:10" s="1" customFormat="1" ht="15.5" x14ac:dyDescent="0.35">
      <c r="B69" s="53" t="s">
        <v>46</v>
      </c>
      <c r="C69" s="141" t="s">
        <v>50</v>
      </c>
      <c r="D69" s="142"/>
      <c r="E69" s="143" t="s">
        <v>56</v>
      </c>
      <c r="F69" s="143"/>
      <c r="G69" s="54">
        <v>4.0000000000000001E-3</v>
      </c>
      <c r="H69" s="55">
        <f t="shared" si="4"/>
        <v>0</v>
      </c>
      <c r="I69" s="170">
        <v>0</v>
      </c>
      <c r="J69" s="171"/>
    </row>
    <row r="70" spans="2:10" s="1" customFormat="1" ht="15.5" x14ac:dyDescent="0.35">
      <c r="B70" s="53" t="s">
        <v>46</v>
      </c>
      <c r="C70" s="149" t="s">
        <v>51</v>
      </c>
      <c r="D70" s="150"/>
      <c r="E70" s="143"/>
      <c r="F70" s="143"/>
      <c r="G70" s="54">
        <v>1.5E-3</v>
      </c>
      <c r="H70" s="55">
        <f t="shared" si="4"/>
        <v>0</v>
      </c>
      <c r="I70" s="170">
        <v>0</v>
      </c>
      <c r="J70" s="171"/>
    </row>
    <row r="71" spans="2:10" s="1" customFormat="1" ht="15.5" x14ac:dyDescent="0.35">
      <c r="B71" s="53" t="s">
        <v>46</v>
      </c>
      <c r="C71" s="141" t="s">
        <v>52</v>
      </c>
      <c r="D71" s="142"/>
      <c r="E71" s="143"/>
      <c r="F71" s="143"/>
      <c r="G71" s="54">
        <v>8.0000000000000002E-3</v>
      </c>
      <c r="H71" s="55">
        <f t="shared" si="4"/>
        <v>0</v>
      </c>
      <c r="I71" s="170">
        <v>0</v>
      </c>
      <c r="J71" s="171"/>
    </row>
    <row r="72" spans="2:10" s="1" customFormat="1" ht="15.5" x14ac:dyDescent="0.35">
      <c r="B72" s="53" t="s">
        <v>46</v>
      </c>
      <c r="C72" s="141" t="s">
        <v>53</v>
      </c>
      <c r="D72" s="142"/>
      <c r="E72" s="143"/>
      <c r="F72" s="143"/>
      <c r="G72" s="54">
        <v>4.0000000000000001E-3</v>
      </c>
      <c r="H72" s="55">
        <f t="shared" si="4"/>
        <v>0</v>
      </c>
      <c r="I72" s="170">
        <v>0</v>
      </c>
      <c r="J72" s="171"/>
    </row>
    <row r="73" spans="2:10" s="1" customFormat="1" ht="15.5" x14ac:dyDescent="0.35">
      <c r="B73" s="53" t="s">
        <v>46</v>
      </c>
      <c r="C73" s="141" t="s">
        <v>54</v>
      </c>
      <c r="D73" s="142"/>
      <c r="E73" s="143"/>
      <c r="F73" s="143"/>
      <c r="G73" s="54">
        <v>7.0000000000000001E-3</v>
      </c>
      <c r="H73" s="55">
        <f t="shared" si="4"/>
        <v>0</v>
      </c>
      <c r="I73" s="170">
        <v>0</v>
      </c>
      <c r="J73" s="171"/>
    </row>
    <row r="74" spans="2:10" s="1" customFormat="1" ht="15.5" x14ac:dyDescent="0.35">
      <c r="B74" s="53" t="s">
        <v>46</v>
      </c>
      <c r="C74" s="141" t="s">
        <v>55</v>
      </c>
      <c r="D74" s="142"/>
      <c r="E74" s="143" t="s">
        <v>57</v>
      </c>
      <c r="F74" s="143"/>
      <c r="G74" s="54">
        <v>0.15</v>
      </c>
      <c r="H74" s="55">
        <f t="shared" si="4"/>
        <v>0</v>
      </c>
      <c r="I74" s="170">
        <v>0</v>
      </c>
      <c r="J74" s="171"/>
    </row>
    <row r="75" spans="2:10" s="1" customFormat="1" ht="30" customHeight="1" x14ac:dyDescent="0.35">
      <c r="B75" s="53" t="s">
        <v>58</v>
      </c>
      <c r="C75" s="149" t="s">
        <v>59</v>
      </c>
      <c r="D75" s="150"/>
      <c r="E75" s="143" t="s">
        <v>33</v>
      </c>
      <c r="F75" s="143"/>
      <c r="G75" s="56">
        <v>0.2</v>
      </c>
      <c r="H75" s="57">
        <f t="shared" si="4"/>
        <v>0</v>
      </c>
      <c r="I75" s="144">
        <v>0</v>
      </c>
      <c r="J75" s="145"/>
    </row>
    <row r="76" spans="2:10" s="1" customFormat="1" ht="30" customHeight="1" x14ac:dyDescent="0.35">
      <c r="B76" s="53" t="s">
        <v>58</v>
      </c>
      <c r="C76" s="149" t="s">
        <v>59</v>
      </c>
      <c r="D76" s="150"/>
      <c r="E76" s="143" t="s">
        <v>62</v>
      </c>
      <c r="F76" s="143"/>
      <c r="G76" s="56">
        <v>0.3</v>
      </c>
      <c r="H76" s="57">
        <f t="shared" si="4"/>
        <v>0</v>
      </c>
      <c r="I76" s="144">
        <v>0</v>
      </c>
      <c r="J76" s="145"/>
    </row>
    <row r="77" spans="2:10" s="1" customFormat="1" ht="30" customHeight="1" x14ac:dyDescent="0.35">
      <c r="B77" s="53" t="s">
        <v>58</v>
      </c>
      <c r="C77" s="149" t="s">
        <v>59</v>
      </c>
      <c r="D77" s="150"/>
      <c r="E77" s="143" t="s">
        <v>63</v>
      </c>
      <c r="F77" s="143"/>
      <c r="G77" s="56">
        <v>0.5</v>
      </c>
      <c r="H77" s="57">
        <f t="shared" si="4"/>
        <v>0</v>
      </c>
      <c r="I77" s="144">
        <v>0</v>
      </c>
      <c r="J77" s="145"/>
    </row>
    <row r="78" spans="2:10" s="1" customFormat="1" ht="30" customHeight="1" x14ac:dyDescent="0.35">
      <c r="B78" s="53" t="s">
        <v>58</v>
      </c>
      <c r="C78" s="149" t="s">
        <v>60</v>
      </c>
      <c r="D78" s="150"/>
      <c r="E78" s="143" t="s">
        <v>33</v>
      </c>
      <c r="F78" s="143"/>
      <c r="G78" s="56">
        <v>0.4</v>
      </c>
      <c r="H78" s="57">
        <f t="shared" si="4"/>
        <v>0</v>
      </c>
      <c r="I78" s="144">
        <v>0</v>
      </c>
      <c r="J78" s="145"/>
    </row>
    <row r="79" spans="2:10" s="1" customFormat="1" ht="30" customHeight="1" x14ac:dyDescent="0.35">
      <c r="B79" s="53" t="s">
        <v>58</v>
      </c>
      <c r="C79" s="149" t="s">
        <v>60</v>
      </c>
      <c r="D79" s="150"/>
      <c r="E79" s="143" t="s">
        <v>62</v>
      </c>
      <c r="F79" s="143"/>
      <c r="G79" s="56">
        <v>0.6</v>
      </c>
      <c r="H79" s="57">
        <f t="shared" si="4"/>
        <v>0</v>
      </c>
      <c r="I79" s="144">
        <v>0</v>
      </c>
      <c r="J79" s="145"/>
    </row>
    <row r="80" spans="2:10" s="1" customFormat="1" ht="30" customHeight="1" x14ac:dyDescent="0.35">
      <c r="B80" s="53" t="s">
        <v>58</v>
      </c>
      <c r="C80" s="149" t="s">
        <v>60</v>
      </c>
      <c r="D80" s="150"/>
      <c r="E80" s="143" t="s">
        <v>63</v>
      </c>
      <c r="F80" s="143"/>
      <c r="G80" s="56">
        <v>1</v>
      </c>
      <c r="H80" s="57">
        <f t="shared" si="4"/>
        <v>0</v>
      </c>
      <c r="I80" s="144">
        <v>0</v>
      </c>
      <c r="J80" s="145"/>
    </row>
    <row r="81" spans="2:10" s="1" customFormat="1" ht="30" customHeight="1" x14ac:dyDescent="0.35">
      <c r="B81" s="53" t="s">
        <v>58</v>
      </c>
      <c r="C81" s="149" t="s">
        <v>61</v>
      </c>
      <c r="D81" s="150"/>
      <c r="E81" s="143" t="s">
        <v>33</v>
      </c>
      <c r="F81" s="143"/>
      <c r="G81" s="56">
        <v>0.4</v>
      </c>
      <c r="H81" s="57">
        <f t="shared" si="4"/>
        <v>0</v>
      </c>
      <c r="I81" s="144">
        <v>0</v>
      </c>
      <c r="J81" s="145"/>
    </row>
    <row r="82" spans="2:10" s="1" customFormat="1" ht="30" customHeight="1" x14ac:dyDescent="0.35">
      <c r="B82" s="53" t="s">
        <v>58</v>
      </c>
      <c r="C82" s="149" t="s">
        <v>61</v>
      </c>
      <c r="D82" s="150"/>
      <c r="E82" s="143" t="s">
        <v>34</v>
      </c>
      <c r="F82" s="143"/>
      <c r="G82" s="56">
        <v>0.6</v>
      </c>
      <c r="H82" s="57">
        <f t="shared" si="4"/>
        <v>0</v>
      </c>
      <c r="I82" s="144">
        <v>0</v>
      </c>
      <c r="J82" s="145"/>
    </row>
    <row r="83" spans="2:10" s="1" customFormat="1" ht="30" customHeight="1" x14ac:dyDescent="0.35">
      <c r="B83" s="53" t="s">
        <v>58</v>
      </c>
      <c r="C83" s="149" t="s">
        <v>61</v>
      </c>
      <c r="D83" s="150"/>
      <c r="E83" s="143" t="s">
        <v>64</v>
      </c>
      <c r="F83" s="143"/>
      <c r="G83" s="56">
        <v>0.6</v>
      </c>
      <c r="H83" s="57">
        <f t="shared" si="4"/>
        <v>0</v>
      </c>
      <c r="I83" s="144">
        <v>0</v>
      </c>
      <c r="J83" s="145"/>
    </row>
    <row r="84" spans="2:10" s="1" customFormat="1" ht="30" customHeight="1" x14ac:dyDescent="0.35">
      <c r="B84" s="53" t="s">
        <v>58</v>
      </c>
      <c r="C84" s="149" t="s">
        <v>61</v>
      </c>
      <c r="D84" s="150"/>
      <c r="E84" s="143" t="s">
        <v>63</v>
      </c>
      <c r="F84" s="143"/>
      <c r="G84" s="56">
        <v>1</v>
      </c>
      <c r="H84" s="57">
        <f t="shared" si="4"/>
        <v>0</v>
      </c>
      <c r="I84" s="144">
        <v>0</v>
      </c>
      <c r="J84" s="145"/>
    </row>
    <row r="85" spans="2:10" s="1" customFormat="1" ht="15.5" x14ac:dyDescent="0.35">
      <c r="B85" s="53" t="s">
        <v>81</v>
      </c>
      <c r="C85" s="141" t="s">
        <v>84</v>
      </c>
      <c r="D85" s="142"/>
      <c r="E85" s="143" t="s">
        <v>88</v>
      </c>
      <c r="F85" s="143"/>
      <c r="G85" s="56">
        <v>7.0000000000000007E-2</v>
      </c>
      <c r="H85" s="55">
        <f t="shared" si="4"/>
        <v>0</v>
      </c>
      <c r="I85" s="144">
        <v>0</v>
      </c>
      <c r="J85" s="145"/>
    </row>
    <row r="86" spans="2:10" s="1" customFormat="1" ht="15.5" x14ac:dyDescent="0.35">
      <c r="B86" s="53" t="s">
        <v>81</v>
      </c>
      <c r="C86" s="141" t="s">
        <v>84</v>
      </c>
      <c r="D86" s="142"/>
      <c r="E86" s="143" t="s">
        <v>57</v>
      </c>
      <c r="F86" s="143"/>
      <c r="G86" s="56">
        <v>0.25</v>
      </c>
      <c r="H86" s="55">
        <f t="shared" si="4"/>
        <v>0</v>
      </c>
      <c r="I86" s="144">
        <v>0</v>
      </c>
      <c r="J86" s="145"/>
    </row>
    <row r="87" spans="2:10" s="1" customFormat="1" ht="15.5" x14ac:dyDescent="0.35">
      <c r="B87" s="53" t="s">
        <v>81</v>
      </c>
      <c r="C87" s="141" t="s">
        <v>85</v>
      </c>
      <c r="D87" s="142"/>
      <c r="E87" s="143" t="s">
        <v>88</v>
      </c>
      <c r="F87" s="143"/>
      <c r="G87" s="56">
        <v>7.0000000000000007E-2</v>
      </c>
      <c r="H87" s="55">
        <f t="shared" si="4"/>
        <v>0</v>
      </c>
      <c r="I87" s="144">
        <v>0</v>
      </c>
      <c r="J87" s="145"/>
    </row>
    <row r="88" spans="2:10" s="1" customFormat="1" ht="15.5" x14ac:dyDescent="0.35">
      <c r="B88" s="53" t="s">
        <v>81</v>
      </c>
      <c r="C88" s="141" t="s">
        <v>85</v>
      </c>
      <c r="D88" s="142"/>
      <c r="E88" s="143" t="s">
        <v>57</v>
      </c>
      <c r="F88" s="143"/>
      <c r="G88" s="56">
        <v>0.15</v>
      </c>
      <c r="H88" s="55">
        <f t="shared" si="4"/>
        <v>0</v>
      </c>
      <c r="I88" s="144">
        <v>0</v>
      </c>
      <c r="J88" s="145"/>
    </row>
    <row r="89" spans="2:10" s="1" customFormat="1" ht="15.5" x14ac:dyDescent="0.35">
      <c r="B89" s="53" t="s">
        <v>82</v>
      </c>
      <c r="C89" s="141" t="s">
        <v>86</v>
      </c>
      <c r="D89" s="142"/>
      <c r="E89" s="143"/>
      <c r="F89" s="143"/>
      <c r="G89" s="56">
        <v>2.5000000000000001E-3</v>
      </c>
      <c r="H89" s="55">
        <f t="shared" si="4"/>
        <v>0</v>
      </c>
      <c r="I89" s="144">
        <v>0</v>
      </c>
      <c r="J89" s="145"/>
    </row>
    <row r="90" spans="2:10" s="1" customFormat="1" ht="15.5" x14ac:dyDescent="0.35">
      <c r="B90" s="53" t="s">
        <v>82</v>
      </c>
      <c r="C90" s="141" t="s">
        <v>87</v>
      </c>
      <c r="D90" s="142"/>
      <c r="E90" s="143"/>
      <c r="F90" s="143"/>
      <c r="G90" s="56">
        <v>2.5000000000000001E-2</v>
      </c>
      <c r="H90" s="55">
        <f t="shared" si="4"/>
        <v>0</v>
      </c>
      <c r="I90" s="144">
        <v>0</v>
      </c>
      <c r="J90" s="145"/>
    </row>
    <row r="91" spans="2:10" s="1" customFormat="1" ht="15.5" x14ac:dyDescent="0.35">
      <c r="B91" s="53" t="s">
        <v>83</v>
      </c>
      <c r="C91" s="141" t="s">
        <v>83</v>
      </c>
      <c r="D91" s="142"/>
      <c r="E91" s="143" t="s">
        <v>88</v>
      </c>
      <c r="F91" s="143"/>
      <c r="G91" s="56">
        <v>7.0000000000000007E-2</v>
      </c>
      <c r="H91" s="55">
        <f t="shared" si="4"/>
        <v>0</v>
      </c>
      <c r="I91" s="144">
        <v>0</v>
      </c>
      <c r="J91" s="145"/>
    </row>
    <row r="92" spans="2:10" s="1" customFormat="1" ht="16" thickBot="1" x14ac:dyDescent="0.4">
      <c r="B92" s="58" t="s">
        <v>83</v>
      </c>
      <c r="C92" s="217" t="s">
        <v>83</v>
      </c>
      <c r="D92" s="218"/>
      <c r="E92" s="219" t="s">
        <v>57</v>
      </c>
      <c r="F92" s="219"/>
      <c r="G92" s="59">
        <v>0.15</v>
      </c>
      <c r="H92" s="60">
        <f t="shared" si="4"/>
        <v>0</v>
      </c>
      <c r="I92" s="222">
        <v>0</v>
      </c>
      <c r="J92" s="223"/>
    </row>
    <row r="93" spans="2:10" s="1" customFormat="1" ht="15.5" x14ac:dyDescent="0.35">
      <c r="F93" s="213" t="s">
        <v>94</v>
      </c>
      <c r="G93" s="214"/>
      <c r="H93" s="220">
        <f>SUM(H35:H92)</f>
        <v>0</v>
      </c>
    </row>
    <row r="94" spans="2:10" s="1" customFormat="1" ht="15" customHeight="1" thickBot="1" x14ac:dyDescent="0.4">
      <c r="F94" s="215"/>
      <c r="G94" s="216"/>
      <c r="H94" s="221"/>
    </row>
    <row r="95" spans="2:10" s="1" customFormat="1" ht="15.5" x14ac:dyDescent="0.35"/>
    <row r="96" spans="2:10" s="1" customFormat="1" ht="15.5" x14ac:dyDescent="0.35"/>
  </sheetData>
  <sheetProtection password="8F78" sheet="1" objects="1" scenarios="1"/>
  <mergeCells count="200">
    <mergeCell ref="A1:J6"/>
    <mergeCell ref="C83:D83"/>
    <mergeCell ref="I55:J55"/>
    <mergeCell ref="E85:F85"/>
    <mergeCell ref="E86:F86"/>
    <mergeCell ref="E87:F87"/>
    <mergeCell ref="E88:F88"/>
    <mergeCell ref="I61:J61"/>
    <mergeCell ref="I62:J62"/>
    <mergeCell ref="I63:J63"/>
    <mergeCell ref="I64:J64"/>
    <mergeCell ref="I65:J65"/>
    <mergeCell ref="I56:J56"/>
    <mergeCell ref="I57:J57"/>
    <mergeCell ref="I58:J58"/>
    <mergeCell ref="I59:J59"/>
    <mergeCell ref="I60:J60"/>
    <mergeCell ref="I83:J83"/>
    <mergeCell ref="I84:J84"/>
    <mergeCell ref="C38:D38"/>
    <mergeCell ref="E38:F38"/>
    <mergeCell ref="I38:J38"/>
    <mergeCell ref="C39:D39"/>
    <mergeCell ref="E39:F39"/>
    <mergeCell ref="I79:J79"/>
    <mergeCell ref="C59:D59"/>
    <mergeCell ref="C60:D60"/>
    <mergeCell ref="I81:J81"/>
    <mergeCell ref="I82:J82"/>
    <mergeCell ref="I73:J73"/>
    <mergeCell ref="I74:J74"/>
    <mergeCell ref="I75:J75"/>
    <mergeCell ref="I76:J76"/>
    <mergeCell ref="I77:J77"/>
    <mergeCell ref="I68:J68"/>
    <mergeCell ref="I69:J69"/>
    <mergeCell ref="I70:J70"/>
    <mergeCell ref="I71:J71"/>
    <mergeCell ref="I80:J80"/>
    <mergeCell ref="I72:J72"/>
    <mergeCell ref="I66:J66"/>
    <mergeCell ref="I67:J67"/>
    <mergeCell ref="I78:J78"/>
    <mergeCell ref="E80:F80"/>
    <mergeCell ref="E81:F81"/>
    <mergeCell ref="E82:F82"/>
    <mergeCell ref="E70:F70"/>
    <mergeCell ref="E71:F71"/>
    <mergeCell ref="H93:H94"/>
    <mergeCell ref="I87:J87"/>
    <mergeCell ref="I88:J88"/>
    <mergeCell ref="I89:J89"/>
    <mergeCell ref="I90:J90"/>
    <mergeCell ref="I91:J91"/>
    <mergeCell ref="I85:J85"/>
    <mergeCell ref="I86:J86"/>
    <mergeCell ref="I92:J92"/>
    <mergeCell ref="C85:D85"/>
    <mergeCell ref="C86:D86"/>
    <mergeCell ref="C87:D87"/>
    <mergeCell ref="C88:D88"/>
    <mergeCell ref="C80:D80"/>
    <mergeCell ref="C81:D81"/>
    <mergeCell ref="C82:D82"/>
    <mergeCell ref="C84:D84"/>
    <mergeCell ref="C75:D75"/>
    <mergeCell ref="C76:D76"/>
    <mergeCell ref="C77:D77"/>
    <mergeCell ref="C78:D78"/>
    <mergeCell ref="C79:D79"/>
    <mergeCell ref="F93:G94"/>
    <mergeCell ref="C89:D89"/>
    <mergeCell ref="C90:D90"/>
    <mergeCell ref="C91:D91"/>
    <mergeCell ref="C92:D92"/>
    <mergeCell ref="E89:F89"/>
    <mergeCell ref="E90:F90"/>
    <mergeCell ref="E91:F91"/>
    <mergeCell ref="E92:F92"/>
    <mergeCell ref="E83:F83"/>
    <mergeCell ref="E84:F84"/>
    <mergeCell ref="E75:F75"/>
    <mergeCell ref="E76:F76"/>
    <mergeCell ref="E77:F77"/>
    <mergeCell ref="E78:F78"/>
    <mergeCell ref="E79:F79"/>
    <mergeCell ref="C73:D73"/>
    <mergeCell ref="C74:D74"/>
    <mergeCell ref="E72:F72"/>
    <mergeCell ref="E73:F73"/>
    <mergeCell ref="E74:F74"/>
    <mergeCell ref="C68:D68"/>
    <mergeCell ref="C69:D69"/>
    <mergeCell ref="C70:D70"/>
    <mergeCell ref="C71:D71"/>
    <mergeCell ref="C72:D72"/>
    <mergeCell ref="E69:F69"/>
    <mergeCell ref="E68:F68"/>
    <mergeCell ref="E65:F65"/>
    <mergeCell ref="C66:D66"/>
    <mergeCell ref="C67:D67"/>
    <mergeCell ref="C55:D55"/>
    <mergeCell ref="C61:D61"/>
    <mergeCell ref="C62:D62"/>
    <mergeCell ref="C63:D63"/>
    <mergeCell ref="C64:D64"/>
    <mergeCell ref="C65:D65"/>
    <mergeCell ref="E55:F55"/>
    <mergeCell ref="E56:F56"/>
    <mergeCell ref="E57:F57"/>
    <mergeCell ref="E58:F58"/>
    <mergeCell ref="C56:D56"/>
    <mergeCell ref="C57:D57"/>
    <mergeCell ref="C58:D58"/>
    <mergeCell ref="E59:F59"/>
    <mergeCell ref="E60:F60"/>
    <mergeCell ref="F13:G15"/>
    <mergeCell ref="H13:J15"/>
    <mergeCell ref="A27:C27"/>
    <mergeCell ref="E66:F66"/>
    <mergeCell ref="E67:F67"/>
    <mergeCell ref="I39:J39"/>
    <mergeCell ref="C40:D40"/>
    <mergeCell ref="E40:F40"/>
    <mergeCell ref="I40:J40"/>
    <mergeCell ref="I34:J34"/>
    <mergeCell ref="I35:J35"/>
    <mergeCell ref="I53:J53"/>
    <mergeCell ref="I54:J54"/>
    <mergeCell ref="D29:E29"/>
    <mergeCell ref="A29:C29"/>
    <mergeCell ref="I52:J52"/>
    <mergeCell ref="I36:J36"/>
    <mergeCell ref="I37:J37"/>
    <mergeCell ref="I41:J41"/>
    <mergeCell ref="I42:J42"/>
    <mergeCell ref="E61:F61"/>
    <mergeCell ref="E62:F62"/>
    <mergeCell ref="E63:F63"/>
    <mergeCell ref="E64:F64"/>
    <mergeCell ref="A7:A12"/>
    <mergeCell ref="A13:A15"/>
    <mergeCell ref="D27:E27"/>
    <mergeCell ref="F27:G27"/>
    <mergeCell ref="C35:D35"/>
    <mergeCell ref="C53:D53"/>
    <mergeCell ref="C54:D54"/>
    <mergeCell ref="C52:D52"/>
    <mergeCell ref="E52:F52"/>
    <mergeCell ref="C36:D36"/>
    <mergeCell ref="E36:F36"/>
    <mergeCell ref="C37:D37"/>
    <mergeCell ref="E37:F37"/>
    <mergeCell ref="C41:D41"/>
    <mergeCell ref="E41:F41"/>
    <mergeCell ref="C42:D42"/>
    <mergeCell ref="E42:F42"/>
    <mergeCell ref="C43:D43"/>
    <mergeCell ref="E35:F35"/>
    <mergeCell ref="E53:F53"/>
    <mergeCell ref="E54:F54"/>
    <mergeCell ref="D28:E28"/>
    <mergeCell ref="F28:G28"/>
    <mergeCell ref="E43:F43"/>
    <mergeCell ref="C51:D51"/>
    <mergeCell ref="E51:F51"/>
    <mergeCell ref="I51:J51"/>
    <mergeCell ref="C46:D46"/>
    <mergeCell ref="E46:F46"/>
    <mergeCell ref="I46:J46"/>
    <mergeCell ref="C47:D47"/>
    <mergeCell ref="E47:F47"/>
    <mergeCell ref="I47:J47"/>
    <mergeCell ref="C48:D48"/>
    <mergeCell ref="E48:F48"/>
    <mergeCell ref="I48:J48"/>
    <mergeCell ref="K13:N15"/>
    <mergeCell ref="K27:N27"/>
    <mergeCell ref="K28:N28"/>
    <mergeCell ref="K16:N26"/>
    <mergeCell ref="C49:D49"/>
    <mergeCell ref="E49:F49"/>
    <mergeCell ref="I49:J49"/>
    <mergeCell ref="C50:D50"/>
    <mergeCell ref="E50:F50"/>
    <mergeCell ref="I50:J50"/>
    <mergeCell ref="B33:J33"/>
    <mergeCell ref="I43:J43"/>
    <mergeCell ref="C44:D44"/>
    <mergeCell ref="E44:F44"/>
    <mergeCell ref="I44:J44"/>
    <mergeCell ref="C45:D45"/>
    <mergeCell ref="E45:F45"/>
    <mergeCell ref="E34:F34"/>
    <mergeCell ref="C34:D34"/>
    <mergeCell ref="I45:J45"/>
    <mergeCell ref="H28:J28"/>
    <mergeCell ref="H27:J27"/>
    <mergeCell ref="B13:C15"/>
    <mergeCell ref="D13:E1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zoomScale="85" zoomScaleNormal="85" workbookViewId="0">
      <selection activeCell="B11" sqref="B11"/>
    </sheetView>
  </sheetViews>
  <sheetFormatPr baseColWidth="10" defaultRowHeight="14.5" x14ac:dyDescent="0.35"/>
  <cols>
    <col min="1" max="1" width="78.81640625" customWidth="1"/>
    <col min="2" max="2" width="20.7265625" customWidth="1"/>
    <col min="3" max="3" width="25.7265625" customWidth="1"/>
    <col min="4" max="4" width="19.54296875" customWidth="1"/>
    <col min="5" max="5" width="19.7265625" customWidth="1"/>
    <col min="6" max="6" width="15.26953125" customWidth="1"/>
    <col min="7" max="7" width="14.26953125" customWidth="1"/>
    <col min="8" max="8" width="28.54296875" customWidth="1"/>
    <col min="9" max="9" width="26.54296875" customWidth="1"/>
    <col min="10" max="10" width="16.81640625" customWidth="1"/>
  </cols>
  <sheetData>
    <row r="1" spans="1:13" s="1" customFormat="1" ht="15" customHeight="1" thickBot="1" x14ac:dyDescent="0.4">
      <c r="A1" s="172" t="s">
        <v>102</v>
      </c>
      <c r="C1" s="2" t="s">
        <v>95</v>
      </c>
      <c r="J1" s="64" t="str">
        <f>Entlastungsrechner!N7</f>
        <v>Stand: 15.12.2022</v>
      </c>
    </row>
    <row r="2" spans="1:13" s="1" customFormat="1" ht="16" thickBot="1" x14ac:dyDescent="0.4">
      <c r="A2" s="172"/>
      <c r="C2" s="3"/>
      <c r="D2" s="2" t="s">
        <v>14</v>
      </c>
    </row>
    <row r="3" spans="1:13" s="1" customFormat="1" ht="16" thickBot="1" x14ac:dyDescent="0.4">
      <c r="A3" s="172"/>
      <c r="C3" s="4"/>
      <c r="D3" s="2" t="s">
        <v>19</v>
      </c>
      <c r="J3" s="70" t="s">
        <v>107</v>
      </c>
      <c r="M3" s="76"/>
    </row>
    <row r="4" spans="1:13" s="1" customFormat="1" ht="16" thickBot="1" x14ac:dyDescent="0.4">
      <c r="A4" s="172"/>
      <c r="C4" s="5"/>
      <c r="D4" s="2" t="s">
        <v>21</v>
      </c>
      <c r="H4" s="70"/>
      <c r="J4" s="70" t="s">
        <v>108</v>
      </c>
      <c r="M4" s="76"/>
    </row>
    <row r="5" spans="1:13" s="1" customFormat="1" ht="16" thickBot="1" x14ac:dyDescent="0.4">
      <c r="A5" s="172"/>
      <c r="C5" s="6"/>
      <c r="D5" s="2" t="s">
        <v>96</v>
      </c>
      <c r="J5" s="71" t="s">
        <v>109</v>
      </c>
    </row>
    <row r="6" spans="1:13" s="1" customFormat="1" ht="14.25" customHeight="1" thickBot="1" x14ac:dyDescent="0.4">
      <c r="A6" s="173"/>
    </row>
    <row r="7" spans="1:13" s="1" customFormat="1" ht="15.75" customHeight="1" x14ac:dyDescent="0.35">
      <c r="A7" s="158" t="s">
        <v>13</v>
      </c>
      <c r="B7" s="158" t="s">
        <v>126</v>
      </c>
      <c r="C7" s="159"/>
      <c r="D7" s="245" t="s">
        <v>122</v>
      </c>
      <c r="E7" s="246"/>
      <c r="F7" s="246"/>
      <c r="G7" s="247"/>
      <c r="H7" s="228" t="s">
        <v>123</v>
      </c>
      <c r="I7" s="229"/>
      <c r="J7" s="230"/>
    </row>
    <row r="8" spans="1:13" s="1" customFormat="1" ht="15.5" x14ac:dyDescent="0.35">
      <c r="A8" s="160"/>
      <c r="B8" s="160"/>
      <c r="C8" s="161"/>
      <c r="D8" s="248"/>
      <c r="E8" s="249"/>
      <c r="F8" s="249"/>
      <c r="G8" s="250"/>
      <c r="H8" s="231"/>
      <c r="I8" s="232"/>
      <c r="J8" s="233"/>
    </row>
    <row r="9" spans="1:13" s="1" customFormat="1" ht="16" thickBot="1" x14ac:dyDescent="0.4">
      <c r="A9" s="162"/>
      <c r="B9" s="162"/>
      <c r="C9" s="163"/>
      <c r="D9" s="251"/>
      <c r="E9" s="252"/>
      <c r="F9" s="252"/>
      <c r="G9" s="253"/>
      <c r="H9" s="234"/>
      <c r="I9" s="235"/>
      <c r="J9" s="236"/>
    </row>
    <row r="10" spans="1:13" s="1" customFormat="1" ht="15.75" customHeight="1" thickBot="1" x14ac:dyDescent="0.4">
      <c r="A10" s="7" t="s">
        <v>0</v>
      </c>
      <c r="B10" s="8" t="s">
        <v>11</v>
      </c>
      <c r="C10" s="9" t="s">
        <v>9</v>
      </c>
      <c r="D10" s="88" t="s">
        <v>8</v>
      </c>
      <c r="E10" s="89" t="s">
        <v>10</v>
      </c>
      <c r="F10" s="90" t="s">
        <v>20</v>
      </c>
      <c r="G10" s="99" t="s">
        <v>119</v>
      </c>
      <c r="H10" s="237" t="s">
        <v>121</v>
      </c>
      <c r="I10" s="238"/>
      <c r="J10" s="239"/>
    </row>
    <row r="11" spans="1:13" s="1" customFormat="1" ht="28" customHeight="1" x14ac:dyDescent="0.35">
      <c r="A11" s="17" t="s">
        <v>110</v>
      </c>
      <c r="B11" s="65">
        <v>0</v>
      </c>
      <c r="C11" s="18"/>
      <c r="D11" s="85">
        <v>6.2</v>
      </c>
      <c r="E11" s="93"/>
      <c r="F11" s="96">
        <f>B11*D11</f>
        <v>0</v>
      </c>
      <c r="G11" s="111">
        <f>60*B11</f>
        <v>0</v>
      </c>
      <c r="H11" s="254" t="s">
        <v>132</v>
      </c>
      <c r="I11" s="255"/>
      <c r="J11" s="116">
        <v>0</v>
      </c>
    </row>
    <row r="12" spans="1:13" s="1" customFormat="1" ht="31" x14ac:dyDescent="0.35">
      <c r="A12" s="25" t="s">
        <v>111</v>
      </c>
      <c r="B12" s="65">
        <v>0</v>
      </c>
      <c r="C12" s="26"/>
      <c r="D12" s="86">
        <v>3.1</v>
      </c>
      <c r="E12" s="94"/>
      <c r="F12" s="97">
        <f>B12*D12</f>
        <v>0</v>
      </c>
      <c r="G12" s="112">
        <f>30*B12</f>
        <v>0</v>
      </c>
      <c r="H12" s="256" t="s">
        <v>124</v>
      </c>
      <c r="I12" s="257"/>
      <c r="J12" s="109">
        <f>SUM(G11:G20)</f>
        <v>0</v>
      </c>
    </row>
    <row r="13" spans="1:13" s="1" customFormat="1" ht="15.5" x14ac:dyDescent="0.35">
      <c r="A13" s="25" t="s">
        <v>112</v>
      </c>
      <c r="B13" s="65">
        <v>0</v>
      </c>
      <c r="C13" s="26"/>
      <c r="D13" s="87">
        <v>20.8</v>
      </c>
      <c r="E13" s="95"/>
      <c r="F13" s="98">
        <f>B13*D13</f>
        <v>0</v>
      </c>
      <c r="G13" s="106">
        <f>200*B13</f>
        <v>0</v>
      </c>
      <c r="H13" s="258" t="s">
        <v>118</v>
      </c>
      <c r="I13" s="259"/>
      <c r="J13" s="108">
        <f>J11-J12</f>
        <v>0</v>
      </c>
    </row>
    <row r="14" spans="1:13" s="1" customFormat="1" ht="15.5" x14ac:dyDescent="0.35">
      <c r="A14" s="25" t="s">
        <v>113</v>
      </c>
      <c r="B14" s="82"/>
      <c r="C14" s="84">
        <f>SUM(H29:H34)+SUM(H46:H59)+SUM(H69:H86)</f>
        <v>0</v>
      </c>
      <c r="D14" s="95"/>
      <c r="E14" s="87">
        <v>15.6</v>
      </c>
      <c r="F14" s="98">
        <f>C14*E14</f>
        <v>0</v>
      </c>
      <c r="G14" s="106">
        <f>150*C14</f>
        <v>0</v>
      </c>
      <c r="H14" s="243" t="s">
        <v>130</v>
      </c>
      <c r="I14" s="244"/>
      <c r="J14" s="110" t="s">
        <v>131</v>
      </c>
    </row>
    <row r="15" spans="1:13" s="1" customFormat="1" ht="15.5" x14ac:dyDescent="0.35">
      <c r="A15" s="25" t="s">
        <v>114</v>
      </c>
      <c r="B15" s="82"/>
      <c r="C15" s="115">
        <v>0</v>
      </c>
      <c r="D15" s="95"/>
      <c r="E15" s="87">
        <v>41.6</v>
      </c>
      <c r="F15" s="98">
        <f t="shared" ref="F15:F18" si="0">C15*E15</f>
        <v>0</v>
      </c>
      <c r="G15" s="106">
        <f>400*C15</f>
        <v>0</v>
      </c>
      <c r="H15" s="243" t="s">
        <v>125</v>
      </c>
      <c r="I15" s="244"/>
      <c r="J15" s="107">
        <f>J13-7500</f>
        <v>-7500</v>
      </c>
    </row>
    <row r="16" spans="1:13" s="1" customFormat="1" ht="15.5" x14ac:dyDescent="0.35">
      <c r="A16" s="25" t="s">
        <v>127</v>
      </c>
      <c r="B16" s="82"/>
      <c r="C16" s="84">
        <f>SUM(H41:H45)+SUM(H35:H36)</f>
        <v>0</v>
      </c>
      <c r="D16" s="95"/>
      <c r="E16" s="87">
        <v>58.2</v>
      </c>
      <c r="F16" s="98">
        <f t="shared" si="0"/>
        <v>0</v>
      </c>
      <c r="G16" s="106">
        <f>560*C16</f>
        <v>0</v>
      </c>
      <c r="H16" s="263" t="s">
        <v>129</v>
      </c>
      <c r="I16" s="264"/>
      <c r="J16" s="113">
        <f>0.104*J15</f>
        <v>-780</v>
      </c>
    </row>
    <row r="17" spans="1:10" s="1" customFormat="1" ht="15.5" x14ac:dyDescent="0.35">
      <c r="A17" s="25" t="s">
        <v>128</v>
      </c>
      <c r="B17" s="82"/>
      <c r="C17" s="84">
        <f>SUM(H37:H40)</f>
        <v>0</v>
      </c>
      <c r="D17" s="95"/>
      <c r="E17" s="87">
        <v>27</v>
      </c>
      <c r="F17" s="98">
        <f t="shared" si="0"/>
        <v>0</v>
      </c>
      <c r="G17" s="106">
        <f>260*C17</f>
        <v>0</v>
      </c>
      <c r="H17" s="265"/>
      <c r="I17" s="266"/>
      <c r="J17" s="267"/>
    </row>
    <row r="18" spans="1:10" s="1" customFormat="1" ht="16" thickBot="1" x14ac:dyDescent="0.4">
      <c r="A18" s="25" t="s">
        <v>115</v>
      </c>
      <c r="B18" s="83"/>
      <c r="C18" s="84">
        <f>SUM(H60:H67)</f>
        <v>0</v>
      </c>
      <c r="D18" s="95"/>
      <c r="E18" s="87">
        <v>131.6</v>
      </c>
      <c r="F18" s="98">
        <f t="shared" si="0"/>
        <v>0</v>
      </c>
      <c r="G18" s="106">
        <f>1265*C18</f>
        <v>0</v>
      </c>
      <c r="H18" s="268"/>
      <c r="I18" s="269"/>
      <c r="J18" s="270"/>
    </row>
    <row r="19" spans="1:10" s="1" customFormat="1" ht="16" thickBot="1" x14ac:dyDescent="0.4">
      <c r="A19" s="40" t="s">
        <v>15</v>
      </c>
      <c r="B19" s="41">
        <f>B11+B12+B13</f>
        <v>0</v>
      </c>
      <c r="C19" s="26"/>
      <c r="D19" s="91"/>
      <c r="E19" s="91"/>
      <c r="F19" s="92"/>
      <c r="G19" s="91"/>
      <c r="H19" s="100"/>
      <c r="I19" s="101"/>
      <c r="J19" s="102"/>
    </row>
    <row r="20" spans="1:10" s="1" customFormat="1" ht="16" thickBot="1" x14ac:dyDescent="0.4">
      <c r="A20" s="47" t="s">
        <v>16</v>
      </c>
      <c r="B20" s="48"/>
      <c r="C20" s="49">
        <f>H87</f>
        <v>0</v>
      </c>
      <c r="D20" s="91"/>
      <c r="E20" s="91"/>
      <c r="F20" s="92"/>
      <c r="G20" s="91"/>
      <c r="H20" s="103"/>
      <c r="I20" s="104"/>
      <c r="J20" s="105"/>
    </row>
    <row r="21" spans="1:10" s="1" customFormat="1" ht="16" thickBot="1" x14ac:dyDescent="0.4">
      <c r="A21" s="260" t="s">
        <v>12</v>
      </c>
      <c r="B21" s="261"/>
      <c r="C21" s="262"/>
      <c r="D21" s="126">
        <f>IF(SUM(F11:F20)=0,0,IF(SUM(F11:F20)&lt;=100,100,(SUM(F11:F20))))</f>
        <v>0</v>
      </c>
      <c r="E21" s="127"/>
      <c r="F21" s="127">
        <f>IF(SUM(G11:G20)&lt;50,0,SUM(G11:G20))</f>
        <v>0</v>
      </c>
      <c r="G21" s="128"/>
      <c r="H21" s="155">
        <f>IF(SUM(J16)&lt;0,0,SUM(J16))</f>
        <v>0</v>
      </c>
      <c r="I21" s="156"/>
      <c r="J21" s="157">
        <f>IF(SUM(K11:K20)&lt;50,0,SUM(K11:K20))</f>
        <v>0</v>
      </c>
    </row>
    <row r="22" spans="1:10" s="1" customFormat="1" ht="36" customHeight="1" thickBot="1" x14ac:dyDescent="0.4">
      <c r="A22" s="79"/>
      <c r="B22" s="80"/>
      <c r="C22" s="81"/>
      <c r="D22" s="240" t="s">
        <v>136</v>
      </c>
      <c r="E22" s="241"/>
      <c r="F22" s="241"/>
      <c r="G22" s="242"/>
      <c r="H22" s="240" t="s">
        <v>117</v>
      </c>
      <c r="I22" s="241"/>
      <c r="J22" s="242"/>
    </row>
    <row r="23" spans="1:10" s="1" customFormat="1" ht="21.5" thickBot="1" x14ac:dyDescent="0.55000000000000004">
      <c r="A23" s="206" t="s">
        <v>101</v>
      </c>
      <c r="B23" s="207"/>
      <c r="C23" s="208"/>
      <c r="D23" s="225">
        <f>+D21+H21</f>
        <v>0</v>
      </c>
      <c r="E23" s="226"/>
      <c r="F23" s="227"/>
    </row>
    <row r="24" spans="1:10" s="1" customFormat="1" ht="15.5" x14ac:dyDescent="0.35"/>
    <row r="25" spans="1:10" s="1" customFormat="1" ht="15.5" x14ac:dyDescent="0.35"/>
    <row r="26" spans="1:10" s="1" customFormat="1" ht="16" thickBot="1" x14ac:dyDescent="0.4"/>
    <row r="27" spans="1:10" s="1" customFormat="1" ht="36" customHeight="1" thickBot="1" x14ac:dyDescent="0.4">
      <c r="B27" s="146" t="s">
        <v>116</v>
      </c>
      <c r="C27" s="147"/>
      <c r="D27" s="147"/>
      <c r="E27" s="147"/>
      <c r="F27" s="147"/>
      <c r="G27" s="147"/>
      <c r="H27" s="147"/>
      <c r="I27" s="147"/>
      <c r="J27" s="148"/>
    </row>
    <row r="28" spans="1:10" s="1" customFormat="1" ht="30.75" customHeight="1" thickBot="1" x14ac:dyDescent="0.4">
      <c r="B28" s="78" t="s">
        <v>22</v>
      </c>
      <c r="C28" s="151" t="s">
        <v>23</v>
      </c>
      <c r="D28" s="152"/>
      <c r="E28" s="151" t="s">
        <v>24</v>
      </c>
      <c r="F28" s="152"/>
      <c r="G28" s="52" t="s">
        <v>17</v>
      </c>
      <c r="H28" s="52" t="s">
        <v>37</v>
      </c>
      <c r="I28" s="200" t="s">
        <v>120</v>
      </c>
      <c r="J28" s="201"/>
    </row>
    <row r="29" spans="1:10" s="1" customFormat="1" ht="15.5" x14ac:dyDescent="0.35">
      <c r="B29" s="73" t="s">
        <v>89</v>
      </c>
      <c r="C29" s="174" t="s">
        <v>90</v>
      </c>
      <c r="D29" s="175"/>
      <c r="E29" s="179" t="s">
        <v>33</v>
      </c>
      <c r="F29" s="179"/>
      <c r="G29" s="74">
        <v>0.4</v>
      </c>
      <c r="H29" s="75">
        <f t="shared" ref="H29:H45" si="1">I29*G29</f>
        <v>0</v>
      </c>
      <c r="I29" s="202">
        <v>0</v>
      </c>
      <c r="J29" s="203"/>
    </row>
    <row r="30" spans="1:10" s="1" customFormat="1" ht="15.5" x14ac:dyDescent="0.35">
      <c r="B30" s="53" t="s">
        <v>89</v>
      </c>
      <c r="C30" s="141" t="s">
        <v>90</v>
      </c>
      <c r="D30" s="142"/>
      <c r="E30" s="143" t="s">
        <v>92</v>
      </c>
      <c r="F30" s="143"/>
      <c r="G30" s="56">
        <v>0.6</v>
      </c>
      <c r="H30" s="55">
        <f t="shared" si="1"/>
        <v>0</v>
      </c>
      <c r="I30" s="144">
        <v>0</v>
      </c>
      <c r="J30" s="145"/>
    </row>
    <row r="31" spans="1:10" s="1" customFormat="1" ht="15.5" x14ac:dyDescent="0.35">
      <c r="B31" s="53" t="s">
        <v>89</v>
      </c>
      <c r="C31" s="141" t="s">
        <v>90</v>
      </c>
      <c r="D31" s="142"/>
      <c r="E31" s="143" t="s">
        <v>93</v>
      </c>
      <c r="F31" s="143"/>
      <c r="G31" s="56">
        <v>1</v>
      </c>
      <c r="H31" s="55">
        <f>I31*G31</f>
        <v>0</v>
      </c>
      <c r="I31" s="144">
        <v>0</v>
      </c>
      <c r="J31" s="145"/>
    </row>
    <row r="32" spans="1:10" s="1" customFormat="1" ht="15.5" x14ac:dyDescent="0.35">
      <c r="B32" s="53" t="s">
        <v>89</v>
      </c>
      <c r="C32" s="141" t="s">
        <v>91</v>
      </c>
      <c r="D32" s="142"/>
      <c r="E32" s="143" t="s">
        <v>33</v>
      </c>
      <c r="F32" s="143"/>
      <c r="G32" s="56">
        <v>0.2</v>
      </c>
      <c r="H32" s="55">
        <f>I32*G32</f>
        <v>0</v>
      </c>
      <c r="I32" s="144">
        <v>0</v>
      </c>
      <c r="J32" s="145"/>
    </row>
    <row r="33" spans="2:10" s="1" customFormat="1" ht="15.5" x14ac:dyDescent="0.35">
      <c r="B33" s="53" t="s">
        <v>89</v>
      </c>
      <c r="C33" s="141" t="s">
        <v>91</v>
      </c>
      <c r="D33" s="142"/>
      <c r="E33" s="143" t="s">
        <v>92</v>
      </c>
      <c r="F33" s="143"/>
      <c r="G33" s="56">
        <v>0.3</v>
      </c>
      <c r="H33" s="55">
        <f t="shared" si="1"/>
        <v>0</v>
      </c>
      <c r="I33" s="144">
        <v>0</v>
      </c>
      <c r="J33" s="145"/>
    </row>
    <row r="34" spans="2:10" s="1" customFormat="1" ht="15.5" x14ac:dyDescent="0.35">
      <c r="B34" s="53" t="s">
        <v>89</v>
      </c>
      <c r="C34" s="141" t="s">
        <v>91</v>
      </c>
      <c r="D34" s="142"/>
      <c r="E34" s="143" t="s">
        <v>93</v>
      </c>
      <c r="F34" s="143"/>
      <c r="G34" s="56">
        <v>0.5</v>
      </c>
      <c r="H34" s="55">
        <f t="shared" si="1"/>
        <v>0</v>
      </c>
      <c r="I34" s="144">
        <v>0</v>
      </c>
      <c r="J34" s="145"/>
    </row>
    <row r="35" spans="2:10" s="1" customFormat="1" ht="15.5" x14ac:dyDescent="0.35">
      <c r="B35" s="67" t="s">
        <v>65</v>
      </c>
      <c r="C35" s="176" t="s">
        <v>66</v>
      </c>
      <c r="D35" s="177"/>
      <c r="E35" s="178" t="s">
        <v>67</v>
      </c>
      <c r="F35" s="178"/>
      <c r="G35" s="72">
        <v>7.0000000000000007E-2</v>
      </c>
      <c r="H35" s="69">
        <f t="shared" si="1"/>
        <v>0</v>
      </c>
      <c r="I35" s="211">
        <v>0</v>
      </c>
      <c r="J35" s="212"/>
    </row>
    <row r="36" spans="2:10" s="1" customFormat="1" ht="15.5" x14ac:dyDescent="0.35">
      <c r="B36" s="53" t="s">
        <v>65</v>
      </c>
      <c r="C36" s="141" t="s">
        <v>66</v>
      </c>
      <c r="D36" s="142"/>
      <c r="E36" s="143" t="s">
        <v>75</v>
      </c>
      <c r="F36" s="143"/>
      <c r="G36" s="56">
        <v>7.0000000000000007E-2</v>
      </c>
      <c r="H36" s="55">
        <f t="shared" si="1"/>
        <v>0</v>
      </c>
      <c r="I36" s="144">
        <v>0</v>
      </c>
      <c r="J36" s="145"/>
    </row>
    <row r="37" spans="2:10" s="1" customFormat="1" ht="15.5" x14ac:dyDescent="0.35">
      <c r="B37" s="53" t="s">
        <v>65</v>
      </c>
      <c r="C37" s="141" t="s">
        <v>68</v>
      </c>
      <c r="D37" s="142"/>
      <c r="E37" s="143" t="s">
        <v>76</v>
      </c>
      <c r="F37" s="143"/>
      <c r="G37" s="56">
        <v>0.3</v>
      </c>
      <c r="H37" s="55">
        <f t="shared" si="1"/>
        <v>0</v>
      </c>
      <c r="I37" s="144">
        <v>0</v>
      </c>
      <c r="J37" s="145"/>
    </row>
    <row r="38" spans="2:10" s="1" customFormat="1" ht="15.5" x14ac:dyDescent="0.35">
      <c r="B38" s="53" t="s">
        <v>65</v>
      </c>
      <c r="C38" s="149" t="s">
        <v>69</v>
      </c>
      <c r="D38" s="150"/>
      <c r="E38" s="143" t="s">
        <v>77</v>
      </c>
      <c r="F38" s="143"/>
      <c r="G38" s="56">
        <v>0.3</v>
      </c>
      <c r="H38" s="55">
        <f t="shared" si="1"/>
        <v>0</v>
      </c>
      <c r="I38" s="144">
        <v>0</v>
      </c>
      <c r="J38" s="145"/>
    </row>
    <row r="39" spans="2:10" s="1" customFormat="1" ht="15.5" x14ac:dyDescent="0.35">
      <c r="B39" s="53" t="s">
        <v>65</v>
      </c>
      <c r="C39" s="149" t="s">
        <v>69</v>
      </c>
      <c r="D39" s="150"/>
      <c r="E39" s="143" t="s">
        <v>78</v>
      </c>
      <c r="F39" s="143"/>
      <c r="G39" s="56">
        <v>0.3</v>
      </c>
      <c r="H39" s="55">
        <f t="shared" si="1"/>
        <v>0</v>
      </c>
      <c r="I39" s="144">
        <v>0</v>
      </c>
      <c r="J39" s="145"/>
    </row>
    <row r="40" spans="2:10" s="1" customFormat="1" ht="15.5" x14ac:dyDescent="0.35">
      <c r="B40" s="53" t="s">
        <v>65</v>
      </c>
      <c r="C40" s="149" t="s">
        <v>69</v>
      </c>
      <c r="D40" s="150"/>
      <c r="E40" s="143" t="s">
        <v>79</v>
      </c>
      <c r="F40" s="143"/>
      <c r="G40" s="56">
        <v>0.3</v>
      </c>
      <c r="H40" s="55">
        <f t="shared" si="1"/>
        <v>0</v>
      </c>
      <c r="I40" s="144">
        <v>0</v>
      </c>
      <c r="J40" s="145"/>
    </row>
    <row r="41" spans="2:10" s="1" customFormat="1" ht="15.5" x14ac:dyDescent="0.35">
      <c r="B41" s="53" t="s">
        <v>65</v>
      </c>
      <c r="C41" s="141" t="s">
        <v>70</v>
      </c>
      <c r="D41" s="142"/>
      <c r="E41" s="143" t="s">
        <v>80</v>
      </c>
      <c r="F41" s="143"/>
      <c r="G41" s="56">
        <v>0.3</v>
      </c>
      <c r="H41" s="55">
        <f t="shared" si="1"/>
        <v>0</v>
      </c>
      <c r="I41" s="144">
        <v>0</v>
      </c>
      <c r="J41" s="145"/>
    </row>
    <row r="42" spans="2:10" s="1" customFormat="1" ht="15.5" x14ac:dyDescent="0.35">
      <c r="B42" s="53" t="s">
        <v>65</v>
      </c>
      <c r="C42" s="141" t="s">
        <v>71</v>
      </c>
      <c r="D42" s="142"/>
      <c r="E42" s="143" t="s">
        <v>80</v>
      </c>
      <c r="F42" s="143"/>
      <c r="G42" s="56">
        <v>0.5</v>
      </c>
      <c r="H42" s="55">
        <f t="shared" si="1"/>
        <v>0</v>
      </c>
      <c r="I42" s="144">
        <v>0</v>
      </c>
      <c r="J42" s="145"/>
    </row>
    <row r="43" spans="2:10" s="1" customFormat="1" ht="15.5" x14ac:dyDescent="0.35">
      <c r="B43" s="53" t="s">
        <v>65</v>
      </c>
      <c r="C43" s="141" t="s">
        <v>72</v>
      </c>
      <c r="D43" s="142"/>
      <c r="E43" s="143" t="s">
        <v>80</v>
      </c>
      <c r="F43" s="143"/>
      <c r="G43" s="56">
        <v>0.5</v>
      </c>
      <c r="H43" s="55">
        <f t="shared" si="1"/>
        <v>0</v>
      </c>
      <c r="I43" s="144">
        <v>0</v>
      </c>
      <c r="J43" s="145"/>
    </row>
    <row r="44" spans="2:10" s="1" customFormat="1" ht="15.5" x14ac:dyDescent="0.35">
      <c r="B44" s="53" t="s">
        <v>65</v>
      </c>
      <c r="C44" s="141" t="s">
        <v>73</v>
      </c>
      <c r="D44" s="142"/>
      <c r="E44" s="143" t="s">
        <v>80</v>
      </c>
      <c r="F44" s="143"/>
      <c r="G44" s="56">
        <v>0.5</v>
      </c>
      <c r="H44" s="55">
        <f t="shared" si="1"/>
        <v>0</v>
      </c>
      <c r="I44" s="144">
        <v>0</v>
      </c>
      <c r="J44" s="145"/>
    </row>
    <row r="45" spans="2:10" s="1" customFormat="1" ht="15.5" x14ac:dyDescent="0.35">
      <c r="B45" s="53" t="s">
        <v>65</v>
      </c>
      <c r="C45" s="141" t="s">
        <v>74</v>
      </c>
      <c r="D45" s="142"/>
      <c r="E45" s="143" t="s">
        <v>80</v>
      </c>
      <c r="F45" s="143"/>
      <c r="G45" s="54">
        <v>0.5</v>
      </c>
      <c r="H45" s="55">
        <f t="shared" si="1"/>
        <v>0</v>
      </c>
      <c r="I45" s="170">
        <v>0</v>
      </c>
      <c r="J45" s="171"/>
    </row>
    <row r="46" spans="2:10" s="1" customFormat="1" ht="15.5" x14ac:dyDescent="0.35">
      <c r="B46" s="67" t="s">
        <v>25</v>
      </c>
      <c r="C46" s="176" t="s">
        <v>26</v>
      </c>
      <c r="D46" s="177"/>
      <c r="E46" s="178" t="s">
        <v>33</v>
      </c>
      <c r="F46" s="178"/>
      <c r="G46" s="68">
        <v>7.0000000000000007E-2</v>
      </c>
      <c r="H46" s="69">
        <f>I46*G46</f>
        <v>0</v>
      </c>
      <c r="I46" s="209">
        <v>0</v>
      </c>
      <c r="J46" s="210"/>
    </row>
    <row r="47" spans="2:10" s="1" customFormat="1" ht="15.5" x14ac:dyDescent="0.35">
      <c r="B47" s="53" t="s">
        <v>25</v>
      </c>
      <c r="C47" s="141" t="s">
        <v>27</v>
      </c>
      <c r="D47" s="142"/>
      <c r="E47" s="143" t="s">
        <v>34</v>
      </c>
      <c r="F47" s="143"/>
      <c r="G47" s="54">
        <v>7.0000000000000007E-2</v>
      </c>
      <c r="H47" s="55">
        <f t="shared" ref="H47:H86" si="2">I47*G47</f>
        <v>0</v>
      </c>
      <c r="I47" s="170">
        <v>0</v>
      </c>
      <c r="J47" s="171"/>
    </row>
    <row r="48" spans="2:10" s="1" customFormat="1" ht="15.5" x14ac:dyDescent="0.35">
      <c r="B48" s="53" t="s">
        <v>25</v>
      </c>
      <c r="C48" s="141" t="s">
        <v>28</v>
      </c>
      <c r="D48" s="142"/>
      <c r="E48" s="143" t="s">
        <v>35</v>
      </c>
      <c r="F48" s="143"/>
      <c r="G48" s="54">
        <v>0.15</v>
      </c>
      <c r="H48" s="55">
        <f t="shared" si="2"/>
        <v>0</v>
      </c>
      <c r="I48" s="170">
        <v>0</v>
      </c>
      <c r="J48" s="171"/>
    </row>
    <row r="49" spans="2:10" s="1" customFormat="1" ht="15.5" x14ac:dyDescent="0.35">
      <c r="B49" s="53" t="s">
        <v>25</v>
      </c>
      <c r="C49" s="141" t="s">
        <v>29</v>
      </c>
      <c r="D49" s="142"/>
      <c r="E49" s="143"/>
      <c r="F49" s="143"/>
      <c r="G49" s="54">
        <v>0.15</v>
      </c>
      <c r="H49" s="55">
        <f t="shared" si="2"/>
        <v>0</v>
      </c>
      <c r="I49" s="170">
        <v>0</v>
      </c>
      <c r="J49" s="171"/>
    </row>
    <row r="50" spans="2:10" s="1" customFormat="1" ht="15.5" x14ac:dyDescent="0.35">
      <c r="B50" s="53" t="s">
        <v>25</v>
      </c>
      <c r="C50" s="141" t="s">
        <v>30</v>
      </c>
      <c r="D50" s="142"/>
      <c r="E50" s="143"/>
      <c r="F50" s="143"/>
      <c r="G50" s="54">
        <v>0.15</v>
      </c>
      <c r="H50" s="55">
        <f t="shared" si="2"/>
        <v>0</v>
      </c>
      <c r="I50" s="170">
        <v>0</v>
      </c>
      <c r="J50" s="171"/>
    </row>
    <row r="51" spans="2:10" s="1" customFormat="1" ht="15.5" x14ac:dyDescent="0.35">
      <c r="B51" s="53" t="s">
        <v>25</v>
      </c>
      <c r="C51" s="141" t="s">
        <v>31</v>
      </c>
      <c r="D51" s="142"/>
      <c r="E51" s="143"/>
      <c r="F51" s="143"/>
      <c r="G51" s="54">
        <v>0.15</v>
      </c>
      <c r="H51" s="55">
        <f t="shared" si="2"/>
        <v>0</v>
      </c>
      <c r="I51" s="170">
        <v>0</v>
      </c>
      <c r="J51" s="171"/>
    </row>
    <row r="52" spans="2:10" s="1" customFormat="1" ht="15.5" x14ac:dyDescent="0.35">
      <c r="B52" s="53" t="s">
        <v>25</v>
      </c>
      <c r="C52" s="141" t="s">
        <v>32</v>
      </c>
      <c r="D52" s="142"/>
      <c r="E52" s="143" t="s">
        <v>36</v>
      </c>
      <c r="F52" s="143"/>
      <c r="G52" s="54">
        <v>0.15</v>
      </c>
      <c r="H52" s="55">
        <f t="shared" si="2"/>
        <v>0</v>
      </c>
      <c r="I52" s="170">
        <v>0</v>
      </c>
      <c r="J52" s="171"/>
    </row>
    <row r="53" spans="2:10" s="1" customFormat="1" ht="15.5" x14ac:dyDescent="0.35">
      <c r="B53" s="53" t="s">
        <v>38</v>
      </c>
      <c r="C53" s="141" t="s">
        <v>39</v>
      </c>
      <c r="D53" s="142"/>
      <c r="E53" s="143" t="s">
        <v>33</v>
      </c>
      <c r="F53" s="143"/>
      <c r="G53" s="54">
        <v>7.0000000000000007E-2</v>
      </c>
      <c r="H53" s="55">
        <f t="shared" si="2"/>
        <v>0</v>
      </c>
      <c r="I53" s="170">
        <v>0</v>
      </c>
      <c r="J53" s="171"/>
    </row>
    <row r="54" spans="2:10" s="1" customFormat="1" ht="15.5" x14ac:dyDescent="0.35">
      <c r="B54" s="53" t="s">
        <v>38</v>
      </c>
      <c r="C54" s="141" t="s">
        <v>40</v>
      </c>
      <c r="D54" s="142"/>
      <c r="E54" s="143" t="s">
        <v>34</v>
      </c>
      <c r="F54" s="143"/>
      <c r="G54" s="54">
        <v>7.0000000000000007E-2</v>
      </c>
      <c r="H54" s="55">
        <f t="shared" si="2"/>
        <v>0</v>
      </c>
      <c r="I54" s="170">
        <v>0</v>
      </c>
      <c r="J54" s="171"/>
    </row>
    <row r="55" spans="2:10" s="1" customFormat="1" ht="15.5" x14ac:dyDescent="0.35">
      <c r="B55" s="53" t="s">
        <v>38</v>
      </c>
      <c r="C55" s="141" t="s">
        <v>41</v>
      </c>
      <c r="D55" s="142"/>
      <c r="E55" s="143" t="s">
        <v>35</v>
      </c>
      <c r="F55" s="143"/>
      <c r="G55" s="54">
        <v>0.15</v>
      </c>
      <c r="H55" s="55">
        <f t="shared" si="2"/>
        <v>0</v>
      </c>
      <c r="I55" s="170">
        <v>0</v>
      </c>
      <c r="J55" s="171"/>
    </row>
    <row r="56" spans="2:10" s="1" customFormat="1" ht="15.5" x14ac:dyDescent="0.35">
      <c r="B56" s="53" t="s">
        <v>38</v>
      </c>
      <c r="C56" s="141" t="s">
        <v>42</v>
      </c>
      <c r="D56" s="142"/>
      <c r="E56" s="143"/>
      <c r="F56" s="143"/>
      <c r="G56" s="54">
        <v>0.15</v>
      </c>
      <c r="H56" s="55">
        <f t="shared" si="2"/>
        <v>0</v>
      </c>
      <c r="I56" s="170">
        <v>0</v>
      </c>
      <c r="J56" s="171"/>
    </row>
    <row r="57" spans="2:10" s="1" customFormat="1" ht="15.5" x14ac:dyDescent="0.35">
      <c r="B57" s="53" t="s">
        <v>38</v>
      </c>
      <c r="C57" s="141" t="s">
        <v>43</v>
      </c>
      <c r="D57" s="142"/>
      <c r="E57" s="143"/>
      <c r="F57" s="143"/>
      <c r="G57" s="54">
        <v>0.15</v>
      </c>
      <c r="H57" s="55">
        <f t="shared" si="2"/>
        <v>0</v>
      </c>
      <c r="I57" s="170">
        <v>0</v>
      </c>
      <c r="J57" s="171"/>
    </row>
    <row r="58" spans="2:10" s="1" customFormat="1" ht="15.5" x14ac:dyDescent="0.35">
      <c r="B58" s="53" t="s">
        <v>38</v>
      </c>
      <c r="C58" s="141" t="s">
        <v>44</v>
      </c>
      <c r="D58" s="142"/>
      <c r="E58" s="143"/>
      <c r="F58" s="143"/>
      <c r="G58" s="54">
        <v>0.15</v>
      </c>
      <c r="H58" s="55">
        <f t="shared" si="2"/>
        <v>0</v>
      </c>
      <c r="I58" s="170">
        <v>0</v>
      </c>
      <c r="J58" s="171"/>
    </row>
    <row r="59" spans="2:10" s="1" customFormat="1" ht="15.5" x14ac:dyDescent="0.35">
      <c r="B59" s="53" t="s">
        <v>38</v>
      </c>
      <c r="C59" s="141" t="s">
        <v>45</v>
      </c>
      <c r="D59" s="142"/>
      <c r="E59" s="143" t="s">
        <v>36</v>
      </c>
      <c r="F59" s="143"/>
      <c r="G59" s="54">
        <v>0.15</v>
      </c>
      <c r="H59" s="55">
        <f t="shared" si="2"/>
        <v>0</v>
      </c>
      <c r="I59" s="170">
        <v>0</v>
      </c>
      <c r="J59" s="171"/>
    </row>
    <row r="60" spans="2:10" s="1" customFormat="1" ht="15.5" x14ac:dyDescent="0.35">
      <c r="B60" s="53" t="s">
        <v>46</v>
      </c>
      <c r="C60" s="149" t="s">
        <v>47</v>
      </c>
      <c r="D60" s="150"/>
      <c r="E60" s="143"/>
      <c r="F60" s="143"/>
      <c r="G60" s="54">
        <v>1.5E-3</v>
      </c>
      <c r="H60" s="55">
        <f t="shared" si="2"/>
        <v>0</v>
      </c>
      <c r="I60" s="170">
        <v>0</v>
      </c>
      <c r="J60" s="171"/>
    </row>
    <row r="61" spans="2:10" s="1" customFormat="1" ht="15.5" x14ac:dyDescent="0.35">
      <c r="B61" s="53" t="s">
        <v>46</v>
      </c>
      <c r="C61" s="141" t="s">
        <v>48</v>
      </c>
      <c r="D61" s="142"/>
      <c r="E61" s="143" t="s">
        <v>33</v>
      </c>
      <c r="F61" s="143"/>
      <c r="G61" s="54">
        <v>1.5E-3</v>
      </c>
      <c r="H61" s="55">
        <f t="shared" si="2"/>
        <v>0</v>
      </c>
      <c r="I61" s="170">
        <v>0</v>
      </c>
      <c r="J61" s="171"/>
    </row>
    <row r="62" spans="2:10" s="1" customFormat="1" ht="15.5" x14ac:dyDescent="0.35">
      <c r="B62" s="53" t="s">
        <v>46</v>
      </c>
      <c r="C62" s="141" t="s">
        <v>49</v>
      </c>
      <c r="D62" s="142"/>
      <c r="E62" s="143"/>
      <c r="F62" s="143"/>
      <c r="G62" s="54">
        <v>4.0000000000000001E-3</v>
      </c>
      <c r="H62" s="55">
        <f t="shared" si="2"/>
        <v>0</v>
      </c>
      <c r="I62" s="170">
        <v>0</v>
      </c>
      <c r="J62" s="171"/>
    </row>
    <row r="63" spans="2:10" s="1" customFormat="1" ht="15.5" x14ac:dyDescent="0.35">
      <c r="B63" s="53" t="s">
        <v>46</v>
      </c>
      <c r="C63" s="141" t="s">
        <v>50</v>
      </c>
      <c r="D63" s="142"/>
      <c r="E63" s="143" t="s">
        <v>56</v>
      </c>
      <c r="F63" s="143"/>
      <c r="G63" s="54">
        <v>4.0000000000000001E-3</v>
      </c>
      <c r="H63" s="55">
        <f t="shared" si="2"/>
        <v>0</v>
      </c>
      <c r="I63" s="170">
        <v>0</v>
      </c>
      <c r="J63" s="171"/>
    </row>
    <row r="64" spans="2:10" s="1" customFormat="1" ht="15.5" x14ac:dyDescent="0.35">
      <c r="B64" s="53" t="s">
        <v>46</v>
      </c>
      <c r="C64" s="149" t="s">
        <v>51</v>
      </c>
      <c r="D64" s="150"/>
      <c r="E64" s="143"/>
      <c r="F64" s="143"/>
      <c r="G64" s="54">
        <v>1.5E-3</v>
      </c>
      <c r="H64" s="55">
        <f t="shared" si="2"/>
        <v>0</v>
      </c>
      <c r="I64" s="170">
        <v>0</v>
      </c>
      <c r="J64" s="171"/>
    </row>
    <row r="65" spans="2:10" s="1" customFormat="1" ht="15.5" x14ac:dyDescent="0.35">
      <c r="B65" s="53" t="s">
        <v>46</v>
      </c>
      <c r="C65" s="141" t="s">
        <v>52</v>
      </c>
      <c r="D65" s="142"/>
      <c r="E65" s="143"/>
      <c r="F65" s="143"/>
      <c r="G65" s="54">
        <v>8.0000000000000002E-3</v>
      </c>
      <c r="H65" s="55">
        <f t="shared" si="2"/>
        <v>0</v>
      </c>
      <c r="I65" s="170">
        <v>0</v>
      </c>
      <c r="J65" s="171"/>
    </row>
    <row r="66" spans="2:10" s="1" customFormat="1" ht="15.5" x14ac:dyDescent="0.35">
      <c r="B66" s="53" t="s">
        <v>46</v>
      </c>
      <c r="C66" s="141" t="s">
        <v>53</v>
      </c>
      <c r="D66" s="142"/>
      <c r="E66" s="143"/>
      <c r="F66" s="143"/>
      <c r="G66" s="54">
        <v>4.0000000000000001E-3</v>
      </c>
      <c r="H66" s="55">
        <f t="shared" si="2"/>
        <v>0</v>
      </c>
      <c r="I66" s="170">
        <v>0</v>
      </c>
      <c r="J66" s="171"/>
    </row>
    <row r="67" spans="2:10" s="1" customFormat="1" ht="15.5" x14ac:dyDescent="0.35">
      <c r="B67" s="53" t="s">
        <v>46</v>
      </c>
      <c r="C67" s="141" t="s">
        <v>54</v>
      </c>
      <c r="D67" s="142"/>
      <c r="E67" s="143"/>
      <c r="F67" s="143"/>
      <c r="G67" s="54">
        <v>7.0000000000000001E-3</v>
      </c>
      <c r="H67" s="55">
        <f t="shared" si="2"/>
        <v>0</v>
      </c>
      <c r="I67" s="170">
        <v>0</v>
      </c>
      <c r="J67" s="171"/>
    </row>
    <row r="68" spans="2:10" s="1" customFormat="1" ht="15.5" x14ac:dyDescent="0.35">
      <c r="B68" s="53" t="s">
        <v>46</v>
      </c>
      <c r="C68" s="141" t="s">
        <v>55</v>
      </c>
      <c r="D68" s="142"/>
      <c r="E68" s="143" t="s">
        <v>57</v>
      </c>
      <c r="F68" s="143"/>
      <c r="G68" s="54">
        <v>0.15</v>
      </c>
      <c r="H68" s="55">
        <f t="shared" si="2"/>
        <v>0</v>
      </c>
      <c r="I68" s="170">
        <v>0</v>
      </c>
      <c r="J68" s="171"/>
    </row>
    <row r="69" spans="2:10" s="1" customFormat="1" ht="30" customHeight="1" x14ac:dyDescent="0.35">
      <c r="B69" s="53" t="s">
        <v>58</v>
      </c>
      <c r="C69" s="149" t="s">
        <v>59</v>
      </c>
      <c r="D69" s="150"/>
      <c r="E69" s="143" t="s">
        <v>33</v>
      </c>
      <c r="F69" s="143"/>
      <c r="G69" s="56">
        <v>0.2</v>
      </c>
      <c r="H69" s="57">
        <f t="shared" si="2"/>
        <v>0</v>
      </c>
      <c r="I69" s="144">
        <v>0</v>
      </c>
      <c r="J69" s="145"/>
    </row>
    <row r="70" spans="2:10" s="1" customFormat="1" ht="30" customHeight="1" x14ac:dyDescent="0.35">
      <c r="B70" s="53" t="s">
        <v>58</v>
      </c>
      <c r="C70" s="149" t="s">
        <v>59</v>
      </c>
      <c r="D70" s="150"/>
      <c r="E70" s="143" t="s">
        <v>62</v>
      </c>
      <c r="F70" s="143"/>
      <c r="G70" s="56">
        <v>0.3</v>
      </c>
      <c r="H70" s="57">
        <f t="shared" si="2"/>
        <v>0</v>
      </c>
      <c r="I70" s="144">
        <v>0</v>
      </c>
      <c r="J70" s="145"/>
    </row>
    <row r="71" spans="2:10" s="1" customFormat="1" ht="30" customHeight="1" x14ac:dyDescent="0.35">
      <c r="B71" s="53" t="s">
        <v>58</v>
      </c>
      <c r="C71" s="149" t="s">
        <v>59</v>
      </c>
      <c r="D71" s="150"/>
      <c r="E71" s="143" t="s">
        <v>63</v>
      </c>
      <c r="F71" s="143"/>
      <c r="G71" s="56">
        <v>0.5</v>
      </c>
      <c r="H71" s="57">
        <f t="shared" si="2"/>
        <v>0</v>
      </c>
      <c r="I71" s="144">
        <v>0</v>
      </c>
      <c r="J71" s="145"/>
    </row>
    <row r="72" spans="2:10" s="1" customFormat="1" ht="30" customHeight="1" x14ac:dyDescent="0.35">
      <c r="B72" s="53" t="s">
        <v>58</v>
      </c>
      <c r="C72" s="149" t="s">
        <v>60</v>
      </c>
      <c r="D72" s="150"/>
      <c r="E72" s="143" t="s">
        <v>33</v>
      </c>
      <c r="F72" s="143"/>
      <c r="G72" s="56">
        <v>0.4</v>
      </c>
      <c r="H72" s="57">
        <f t="shared" si="2"/>
        <v>0</v>
      </c>
      <c r="I72" s="144">
        <v>0</v>
      </c>
      <c r="J72" s="145"/>
    </row>
    <row r="73" spans="2:10" s="1" customFormat="1" ht="30" customHeight="1" x14ac:dyDescent="0.35">
      <c r="B73" s="53" t="s">
        <v>58</v>
      </c>
      <c r="C73" s="149" t="s">
        <v>60</v>
      </c>
      <c r="D73" s="150"/>
      <c r="E73" s="143" t="s">
        <v>62</v>
      </c>
      <c r="F73" s="143"/>
      <c r="G73" s="56">
        <v>0.6</v>
      </c>
      <c r="H73" s="57">
        <f>I73*G73</f>
        <v>0</v>
      </c>
      <c r="I73" s="144">
        <v>0</v>
      </c>
      <c r="J73" s="145"/>
    </row>
    <row r="74" spans="2:10" s="1" customFormat="1" ht="30" customHeight="1" x14ac:dyDescent="0.35">
      <c r="B74" s="53" t="s">
        <v>58</v>
      </c>
      <c r="C74" s="149" t="s">
        <v>60</v>
      </c>
      <c r="D74" s="150"/>
      <c r="E74" s="143" t="s">
        <v>63</v>
      </c>
      <c r="F74" s="143"/>
      <c r="G74" s="56">
        <v>1</v>
      </c>
      <c r="H74" s="57">
        <f t="shared" si="2"/>
        <v>0</v>
      </c>
      <c r="I74" s="144">
        <v>0</v>
      </c>
      <c r="J74" s="145"/>
    </row>
    <row r="75" spans="2:10" s="1" customFormat="1" ht="30" customHeight="1" x14ac:dyDescent="0.35">
      <c r="B75" s="53" t="s">
        <v>58</v>
      </c>
      <c r="C75" s="149" t="s">
        <v>61</v>
      </c>
      <c r="D75" s="150"/>
      <c r="E75" s="143" t="s">
        <v>33</v>
      </c>
      <c r="F75" s="143"/>
      <c r="G75" s="56">
        <v>0.4</v>
      </c>
      <c r="H75" s="57">
        <f t="shared" si="2"/>
        <v>0</v>
      </c>
      <c r="I75" s="144">
        <v>0</v>
      </c>
      <c r="J75" s="145"/>
    </row>
    <row r="76" spans="2:10" s="1" customFormat="1" ht="30" customHeight="1" x14ac:dyDescent="0.35">
      <c r="B76" s="53" t="s">
        <v>58</v>
      </c>
      <c r="C76" s="149" t="s">
        <v>61</v>
      </c>
      <c r="D76" s="150"/>
      <c r="E76" s="143" t="s">
        <v>34</v>
      </c>
      <c r="F76" s="143"/>
      <c r="G76" s="56">
        <v>0.6</v>
      </c>
      <c r="H76" s="57">
        <f t="shared" si="2"/>
        <v>0</v>
      </c>
      <c r="I76" s="144">
        <v>0</v>
      </c>
      <c r="J76" s="145"/>
    </row>
    <row r="77" spans="2:10" s="1" customFormat="1" ht="30" customHeight="1" x14ac:dyDescent="0.35">
      <c r="B77" s="53" t="s">
        <v>58</v>
      </c>
      <c r="C77" s="149" t="s">
        <v>61</v>
      </c>
      <c r="D77" s="150"/>
      <c r="E77" s="143" t="s">
        <v>64</v>
      </c>
      <c r="F77" s="143"/>
      <c r="G77" s="56">
        <v>0.6</v>
      </c>
      <c r="H77" s="57">
        <f t="shared" si="2"/>
        <v>0</v>
      </c>
      <c r="I77" s="144">
        <v>0</v>
      </c>
      <c r="J77" s="145"/>
    </row>
    <row r="78" spans="2:10" s="1" customFormat="1" ht="30" customHeight="1" x14ac:dyDescent="0.35">
      <c r="B78" s="53" t="s">
        <v>58</v>
      </c>
      <c r="C78" s="149" t="s">
        <v>61</v>
      </c>
      <c r="D78" s="150"/>
      <c r="E78" s="143" t="s">
        <v>63</v>
      </c>
      <c r="F78" s="143"/>
      <c r="G78" s="56">
        <v>1</v>
      </c>
      <c r="H78" s="57">
        <f t="shared" si="2"/>
        <v>0</v>
      </c>
      <c r="I78" s="144">
        <v>0</v>
      </c>
      <c r="J78" s="145"/>
    </row>
    <row r="79" spans="2:10" s="1" customFormat="1" ht="15.5" x14ac:dyDescent="0.35">
      <c r="B79" s="53" t="s">
        <v>81</v>
      </c>
      <c r="C79" s="141" t="s">
        <v>84</v>
      </c>
      <c r="D79" s="142"/>
      <c r="E79" s="143" t="s">
        <v>88</v>
      </c>
      <c r="F79" s="143"/>
      <c r="G79" s="56">
        <v>7.0000000000000007E-2</v>
      </c>
      <c r="H79" s="55">
        <f t="shared" si="2"/>
        <v>0</v>
      </c>
      <c r="I79" s="144">
        <v>0</v>
      </c>
      <c r="J79" s="145"/>
    </row>
    <row r="80" spans="2:10" s="1" customFormat="1" ht="15.5" x14ac:dyDescent="0.35">
      <c r="B80" s="53" t="s">
        <v>81</v>
      </c>
      <c r="C80" s="141" t="s">
        <v>84</v>
      </c>
      <c r="D80" s="142"/>
      <c r="E80" s="143" t="s">
        <v>57</v>
      </c>
      <c r="F80" s="143"/>
      <c r="G80" s="56">
        <v>0.25</v>
      </c>
      <c r="H80" s="55">
        <f t="shared" si="2"/>
        <v>0</v>
      </c>
      <c r="I80" s="144">
        <v>0</v>
      </c>
      <c r="J80" s="145"/>
    </row>
    <row r="81" spans="2:10" s="1" customFormat="1" ht="15.5" x14ac:dyDescent="0.35">
      <c r="B81" s="53" t="s">
        <v>81</v>
      </c>
      <c r="C81" s="141" t="s">
        <v>85</v>
      </c>
      <c r="D81" s="142"/>
      <c r="E81" s="143" t="s">
        <v>88</v>
      </c>
      <c r="F81" s="143"/>
      <c r="G81" s="56">
        <v>7.0000000000000007E-2</v>
      </c>
      <c r="H81" s="55">
        <f t="shared" si="2"/>
        <v>0</v>
      </c>
      <c r="I81" s="144">
        <v>0</v>
      </c>
      <c r="J81" s="145"/>
    </row>
    <row r="82" spans="2:10" s="1" customFormat="1" ht="15.5" x14ac:dyDescent="0.35">
      <c r="B82" s="53" t="s">
        <v>81</v>
      </c>
      <c r="C82" s="141" t="s">
        <v>85</v>
      </c>
      <c r="D82" s="142"/>
      <c r="E82" s="143" t="s">
        <v>57</v>
      </c>
      <c r="F82" s="143"/>
      <c r="G82" s="56">
        <v>0.15</v>
      </c>
      <c r="H82" s="55">
        <f t="shared" si="2"/>
        <v>0</v>
      </c>
      <c r="I82" s="144">
        <v>0</v>
      </c>
      <c r="J82" s="145"/>
    </row>
    <row r="83" spans="2:10" s="1" customFormat="1" ht="15.5" x14ac:dyDescent="0.35">
      <c r="B83" s="53" t="s">
        <v>82</v>
      </c>
      <c r="C83" s="141" t="s">
        <v>86</v>
      </c>
      <c r="D83" s="142"/>
      <c r="E83" s="143"/>
      <c r="F83" s="143"/>
      <c r="G83" s="56">
        <v>2.5000000000000001E-3</v>
      </c>
      <c r="H83" s="55">
        <f t="shared" si="2"/>
        <v>0</v>
      </c>
      <c r="I83" s="144">
        <v>0</v>
      </c>
      <c r="J83" s="145"/>
    </row>
    <row r="84" spans="2:10" s="1" customFormat="1" ht="15.5" x14ac:dyDescent="0.35">
      <c r="B84" s="53" t="s">
        <v>82</v>
      </c>
      <c r="C84" s="141" t="s">
        <v>87</v>
      </c>
      <c r="D84" s="142"/>
      <c r="E84" s="143"/>
      <c r="F84" s="143"/>
      <c r="G84" s="56">
        <v>2.5000000000000001E-2</v>
      </c>
      <c r="H84" s="55">
        <f t="shared" si="2"/>
        <v>0</v>
      </c>
      <c r="I84" s="144">
        <v>0</v>
      </c>
      <c r="J84" s="145"/>
    </row>
    <row r="85" spans="2:10" s="1" customFormat="1" ht="15.5" x14ac:dyDescent="0.35">
      <c r="B85" s="53" t="s">
        <v>83</v>
      </c>
      <c r="C85" s="141" t="s">
        <v>83</v>
      </c>
      <c r="D85" s="142"/>
      <c r="E85" s="143" t="s">
        <v>88</v>
      </c>
      <c r="F85" s="143"/>
      <c r="G85" s="56">
        <v>7.0000000000000007E-2</v>
      </c>
      <c r="H85" s="55">
        <f t="shared" si="2"/>
        <v>0</v>
      </c>
      <c r="I85" s="144">
        <v>0</v>
      </c>
      <c r="J85" s="145"/>
    </row>
    <row r="86" spans="2:10" s="1" customFormat="1" ht="16" thickBot="1" x14ac:dyDescent="0.4">
      <c r="B86" s="58" t="s">
        <v>83</v>
      </c>
      <c r="C86" s="217" t="s">
        <v>83</v>
      </c>
      <c r="D86" s="218"/>
      <c r="E86" s="219" t="s">
        <v>57</v>
      </c>
      <c r="F86" s="219"/>
      <c r="G86" s="59">
        <v>0.15</v>
      </c>
      <c r="H86" s="60">
        <f t="shared" si="2"/>
        <v>0</v>
      </c>
      <c r="I86" s="222">
        <v>0</v>
      </c>
      <c r="J86" s="223"/>
    </row>
    <row r="87" spans="2:10" s="1" customFormat="1" ht="15.5" x14ac:dyDescent="0.35">
      <c r="F87" s="213" t="s">
        <v>94</v>
      </c>
      <c r="G87" s="214"/>
      <c r="H87" s="220">
        <f>SUM(H29:H86)</f>
        <v>0</v>
      </c>
    </row>
    <row r="88" spans="2:10" s="1" customFormat="1" ht="15" customHeight="1" thickBot="1" x14ac:dyDescent="0.4">
      <c r="F88" s="215"/>
      <c r="G88" s="216"/>
      <c r="H88" s="221"/>
    </row>
    <row r="89" spans="2:10" s="1" customFormat="1" ht="15.5" x14ac:dyDescent="0.35"/>
    <row r="90" spans="2:10" s="1" customFormat="1" ht="15.5" x14ac:dyDescent="0.35"/>
  </sheetData>
  <sheetProtection password="8F78" sheet="1" objects="1" scenarios="1"/>
  <mergeCells count="200">
    <mergeCell ref="A23:C23"/>
    <mergeCell ref="B27:J27"/>
    <mergeCell ref="C28:D28"/>
    <mergeCell ref="E28:F28"/>
    <mergeCell ref="I28:J28"/>
    <mergeCell ref="A1:A6"/>
    <mergeCell ref="A7:A9"/>
    <mergeCell ref="B7:C9"/>
    <mergeCell ref="H7:J9"/>
    <mergeCell ref="H10:J10"/>
    <mergeCell ref="H22:J22"/>
    <mergeCell ref="H15:I15"/>
    <mergeCell ref="D7:G9"/>
    <mergeCell ref="D22:G22"/>
    <mergeCell ref="H11:I11"/>
    <mergeCell ref="H12:I12"/>
    <mergeCell ref="H13:I13"/>
    <mergeCell ref="H14:I14"/>
    <mergeCell ref="A21:C21"/>
    <mergeCell ref="D21:G21"/>
    <mergeCell ref="H21:J21"/>
    <mergeCell ref="H16:I16"/>
    <mergeCell ref="H17:J18"/>
    <mergeCell ref="C31:D31"/>
    <mergeCell ref="E31:F31"/>
    <mergeCell ref="I31:J31"/>
    <mergeCell ref="C32:D32"/>
    <mergeCell ref="E32:F32"/>
    <mergeCell ref="I32:J32"/>
    <mergeCell ref="C29:D29"/>
    <mergeCell ref="E29:F29"/>
    <mergeCell ref="I29:J29"/>
    <mergeCell ref="C30:D30"/>
    <mergeCell ref="E30:F30"/>
    <mergeCell ref="I30:J30"/>
    <mergeCell ref="C35:D35"/>
    <mergeCell ref="E35:F35"/>
    <mergeCell ref="I35:J35"/>
    <mergeCell ref="C36:D36"/>
    <mergeCell ref="E36:F36"/>
    <mergeCell ref="I36:J36"/>
    <mergeCell ref="C33:D33"/>
    <mergeCell ref="E33:F33"/>
    <mergeCell ref="I33:J33"/>
    <mergeCell ref="C34:D34"/>
    <mergeCell ref="E34:F34"/>
    <mergeCell ref="I34:J34"/>
    <mergeCell ref="C39:D39"/>
    <mergeCell ref="E39:F39"/>
    <mergeCell ref="I39:J39"/>
    <mergeCell ref="C40:D40"/>
    <mergeCell ref="E40:F40"/>
    <mergeCell ref="I40:J40"/>
    <mergeCell ref="C37:D37"/>
    <mergeCell ref="E37:F37"/>
    <mergeCell ref="I37:J37"/>
    <mergeCell ref="C38:D38"/>
    <mergeCell ref="E38:F38"/>
    <mergeCell ref="I38:J38"/>
    <mergeCell ref="C43:D43"/>
    <mergeCell ref="E43:F43"/>
    <mergeCell ref="I43:J43"/>
    <mergeCell ref="C44:D44"/>
    <mergeCell ref="E44:F44"/>
    <mergeCell ref="I44:J44"/>
    <mergeCell ref="C41:D41"/>
    <mergeCell ref="E41:F41"/>
    <mergeCell ref="I41:J41"/>
    <mergeCell ref="C42:D42"/>
    <mergeCell ref="E42:F42"/>
    <mergeCell ref="I42:J42"/>
    <mergeCell ref="C47:D47"/>
    <mergeCell ref="E47:F47"/>
    <mergeCell ref="I47:J47"/>
    <mergeCell ref="C48:D48"/>
    <mergeCell ref="E48:F48"/>
    <mergeCell ref="I48:J48"/>
    <mergeCell ref="C45:D45"/>
    <mergeCell ref="E45:F45"/>
    <mergeCell ref="I45:J45"/>
    <mergeCell ref="C46:D46"/>
    <mergeCell ref="E46:F46"/>
    <mergeCell ref="I46:J46"/>
    <mergeCell ref="C51:D51"/>
    <mergeCell ref="E51:F51"/>
    <mergeCell ref="I51:J51"/>
    <mergeCell ref="C52:D52"/>
    <mergeCell ref="E52:F52"/>
    <mergeCell ref="I52:J52"/>
    <mergeCell ref="C49:D49"/>
    <mergeCell ref="E49:F49"/>
    <mergeCell ref="I49:J49"/>
    <mergeCell ref="C50:D50"/>
    <mergeCell ref="E50:F50"/>
    <mergeCell ref="I50:J50"/>
    <mergeCell ref="C55:D55"/>
    <mergeCell ref="E55:F55"/>
    <mergeCell ref="I55:J55"/>
    <mergeCell ref="C56:D56"/>
    <mergeCell ref="E56:F56"/>
    <mergeCell ref="I56:J56"/>
    <mergeCell ref="C53:D53"/>
    <mergeCell ref="E53:F53"/>
    <mergeCell ref="I53:J53"/>
    <mergeCell ref="C54:D54"/>
    <mergeCell ref="E54:F54"/>
    <mergeCell ref="I54:J54"/>
    <mergeCell ref="C59:D59"/>
    <mergeCell ref="E59:F59"/>
    <mergeCell ref="I59:J59"/>
    <mergeCell ref="C60:D60"/>
    <mergeCell ref="E60:F60"/>
    <mergeCell ref="I60:J60"/>
    <mergeCell ref="C57:D57"/>
    <mergeCell ref="E57:F57"/>
    <mergeCell ref="I57:J57"/>
    <mergeCell ref="C58:D58"/>
    <mergeCell ref="E58:F58"/>
    <mergeCell ref="I58:J58"/>
    <mergeCell ref="C63:D63"/>
    <mergeCell ref="E63:F63"/>
    <mergeCell ref="I63:J63"/>
    <mergeCell ref="C64:D64"/>
    <mergeCell ref="E64:F64"/>
    <mergeCell ref="I64:J64"/>
    <mergeCell ref="C61:D61"/>
    <mergeCell ref="E61:F61"/>
    <mergeCell ref="I61:J61"/>
    <mergeCell ref="C62:D62"/>
    <mergeCell ref="E62:F62"/>
    <mergeCell ref="I62:J62"/>
    <mergeCell ref="C67:D67"/>
    <mergeCell ref="E67:F67"/>
    <mergeCell ref="I67:J67"/>
    <mergeCell ref="C68:D68"/>
    <mergeCell ref="E68:F68"/>
    <mergeCell ref="I68:J68"/>
    <mergeCell ref="C65:D65"/>
    <mergeCell ref="E65:F65"/>
    <mergeCell ref="I65:J65"/>
    <mergeCell ref="C66:D66"/>
    <mergeCell ref="E66:F66"/>
    <mergeCell ref="I66:J66"/>
    <mergeCell ref="C71:D71"/>
    <mergeCell ref="E71:F71"/>
    <mergeCell ref="I71:J71"/>
    <mergeCell ref="C72:D72"/>
    <mergeCell ref="E72:F72"/>
    <mergeCell ref="I72:J72"/>
    <mergeCell ref="C69:D69"/>
    <mergeCell ref="E69:F69"/>
    <mergeCell ref="I69:J69"/>
    <mergeCell ref="C70:D70"/>
    <mergeCell ref="E70:F70"/>
    <mergeCell ref="I70:J70"/>
    <mergeCell ref="C75:D75"/>
    <mergeCell ref="E75:F75"/>
    <mergeCell ref="I75:J75"/>
    <mergeCell ref="C76:D76"/>
    <mergeCell ref="E76:F76"/>
    <mergeCell ref="I76:J76"/>
    <mergeCell ref="C73:D73"/>
    <mergeCell ref="E73:F73"/>
    <mergeCell ref="I73:J73"/>
    <mergeCell ref="C74:D74"/>
    <mergeCell ref="E74:F74"/>
    <mergeCell ref="I74:J74"/>
    <mergeCell ref="C80:D80"/>
    <mergeCell ref="E80:F80"/>
    <mergeCell ref="I80:J80"/>
    <mergeCell ref="C77:D77"/>
    <mergeCell ref="E77:F77"/>
    <mergeCell ref="I77:J77"/>
    <mergeCell ref="C78:D78"/>
    <mergeCell ref="E78:F78"/>
    <mergeCell ref="I78:J78"/>
    <mergeCell ref="F87:G88"/>
    <mergeCell ref="H87:H88"/>
    <mergeCell ref="D23:F23"/>
    <mergeCell ref="C85:D85"/>
    <mergeCell ref="E85:F85"/>
    <mergeCell ref="I85:J85"/>
    <mergeCell ref="C86:D86"/>
    <mergeCell ref="E86:F86"/>
    <mergeCell ref="I86:J86"/>
    <mergeCell ref="C83:D83"/>
    <mergeCell ref="E83:F83"/>
    <mergeCell ref="I83:J83"/>
    <mergeCell ref="C84:D84"/>
    <mergeCell ref="E84:F84"/>
    <mergeCell ref="I84:J84"/>
    <mergeCell ref="C81:D81"/>
    <mergeCell ref="E81:F81"/>
    <mergeCell ref="I81:J81"/>
    <mergeCell ref="C82:D82"/>
    <mergeCell ref="E82:F82"/>
    <mergeCell ref="I82:J82"/>
    <mergeCell ref="C79:D79"/>
    <mergeCell ref="E79:F79"/>
    <mergeCell ref="I79:J7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Entlastungsrechner</vt:lpstr>
      <vt:lpstr>Stromkostenzuschuss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2022-12-20T07:48:39Z</dcterms:modified>
</cp:coreProperties>
</file>