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Akh_DB_EK" sheetId="1" r:id="rId1"/>
  </sheets>
  <definedNames>
    <definedName name="_xlnm.Print_Area" localSheetId="0">Akh_DB_EK!$A$1:$H$41</definedName>
  </definedNames>
  <calcPr calcId="145621"/>
</workbook>
</file>

<file path=xl/calcChain.xml><?xml version="1.0" encoding="utf-8"?>
<calcChain xmlns="http://schemas.openxmlformats.org/spreadsheetml/2006/main">
  <c r="J45" i="1" l="1"/>
  <c r="L47" i="1" s="1"/>
  <c r="G30" i="1"/>
  <c r="H30" i="1" s="1"/>
  <c r="F30" i="1"/>
  <c r="G29" i="1"/>
  <c r="H29" i="1" s="1"/>
  <c r="F29" i="1"/>
  <c r="H28" i="1"/>
  <c r="G28" i="1"/>
  <c r="F28" i="1"/>
  <c r="G27" i="1"/>
  <c r="H27" i="1" s="1"/>
  <c r="F27" i="1"/>
  <c r="H26" i="1"/>
  <c r="G26" i="1"/>
  <c r="F26" i="1"/>
  <c r="H25" i="1"/>
  <c r="F25" i="1"/>
  <c r="H24" i="1"/>
  <c r="F24" i="1"/>
  <c r="G23" i="1"/>
  <c r="H23" i="1" s="1"/>
  <c r="F23" i="1"/>
  <c r="H22" i="1"/>
  <c r="G22" i="1"/>
  <c r="F22" i="1"/>
  <c r="G21" i="1"/>
  <c r="H21" i="1" s="1"/>
  <c r="F21" i="1"/>
  <c r="G20" i="1"/>
  <c r="H20" i="1" s="1"/>
  <c r="F20" i="1"/>
  <c r="G19" i="1"/>
  <c r="H19" i="1" s="1"/>
  <c r="F19" i="1"/>
  <c r="H18" i="1"/>
  <c r="G18" i="1"/>
  <c r="F18" i="1"/>
  <c r="G17" i="1"/>
  <c r="H17" i="1" s="1"/>
  <c r="F17" i="1"/>
  <c r="H16" i="1"/>
  <c r="G16" i="1"/>
  <c r="F16" i="1"/>
  <c r="G15" i="1"/>
  <c r="H15" i="1" s="1"/>
  <c r="F15" i="1"/>
  <c r="H14" i="1"/>
  <c r="G14" i="1"/>
  <c r="F14" i="1"/>
  <c r="G13" i="1"/>
  <c r="H13" i="1" s="1"/>
  <c r="F13" i="1"/>
  <c r="H12" i="1"/>
  <c r="G12" i="1"/>
  <c r="F12" i="1"/>
  <c r="G11" i="1"/>
  <c r="H11" i="1" s="1"/>
  <c r="F11" i="1"/>
  <c r="H10" i="1"/>
  <c r="F10" i="1"/>
  <c r="H9" i="1"/>
  <c r="F9" i="1"/>
  <c r="H8" i="1"/>
  <c r="G8" i="1"/>
  <c r="F8" i="1"/>
  <c r="G7" i="1"/>
  <c r="H7" i="1" s="1"/>
  <c r="F7" i="1"/>
  <c r="H6" i="1"/>
  <c r="F6" i="1"/>
  <c r="H5" i="1"/>
  <c r="G5" i="1"/>
  <c r="F5" i="1"/>
  <c r="G4" i="1"/>
  <c r="H4" i="1" s="1"/>
  <c r="F4" i="1"/>
  <c r="H3" i="1"/>
  <c r="G3" i="1"/>
  <c r="F3" i="1"/>
  <c r="D31" i="1" s="1"/>
  <c r="D33" i="1" s="1"/>
  <c r="D35" i="1" s="1"/>
  <c r="B2" i="1"/>
  <c r="A2" i="1"/>
  <c r="L46" i="1" l="1"/>
  <c r="L45" i="1"/>
  <c r="H32" i="1" l="1"/>
  <c r="H34" i="1" s="1"/>
  <c r="G35" i="1" s="1"/>
</calcChain>
</file>

<file path=xl/sharedStrings.xml><?xml version="1.0" encoding="utf-8"?>
<sst xmlns="http://schemas.openxmlformats.org/spreadsheetml/2006/main" count="142" uniqueCount="130">
  <si>
    <t>LN gesamt:</t>
  </si>
  <si>
    <t>Einheit</t>
  </si>
  <si>
    <t xml:space="preserve">DB </t>
  </si>
  <si>
    <t>Akh</t>
  </si>
  <si>
    <t>ü 100 BHK</t>
  </si>
  <si>
    <t xml:space="preserve"> (ha;Stk)</t>
  </si>
  <si>
    <t xml:space="preserve"> je Einheit</t>
  </si>
  <si>
    <t xml:space="preserve"> gesamt</t>
  </si>
  <si>
    <t>je Einheit</t>
  </si>
  <si>
    <t>gesamt</t>
  </si>
  <si>
    <t>Bio</t>
  </si>
  <si>
    <t>Hinweise für Anwendung:</t>
  </si>
  <si>
    <t>Getreide, Körnermais, Alternativen</t>
  </si>
  <si>
    <t>unter 100</t>
  </si>
  <si>
    <t>über 100</t>
  </si>
  <si>
    <t>konv.</t>
  </si>
  <si>
    <t>bio</t>
  </si>
  <si>
    <t>Zuckerrübe und Kartoffel</t>
  </si>
  <si>
    <t>bis 10 ha Ackerfläche</t>
  </si>
  <si>
    <t>Getreide</t>
  </si>
  <si>
    <t>1.</t>
  </si>
  <si>
    <t>Gängigste Produktionsverfahren sind standardisiert, wobei als Datengrundlage der Abschlussbericht über den Arbeitszeitbedarf in der österreichischen Landwirtschaft der Bundesanstalt für alpenländische Landwirtschaft Gumpenstein und Bundes-anstalt für Landtechnik Wieselburg herangezogen wurde.
Geringfügige Abweichungen durch Einbringung oberösterreichische Erfahrungswerte.</t>
  </si>
  <si>
    <t>Silomais</t>
  </si>
  <si>
    <t>ab 15 ha Ackerfläche</t>
  </si>
  <si>
    <t>Grünbrache, Biodervisitätsflächen</t>
  </si>
  <si>
    <t>bis 20 ha Futterfläche</t>
  </si>
  <si>
    <t>Grünland</t>
  </si>
  <si>
    <r>
      <t xml:space="preserve">Grünland und Feldfutter </t>
    </r>
    <r>
      <rPr>
        <sz val="8"/>
        <rFont val="Arial"/>
        <family val="2"/>
      </rPr>
      <t>mehrmähdig</t>
    </r>
  </si>
  <si>
    <t>ab 25 ha Futterfläche</t>
  </si>
  <si>
    <t>Extensivgrünland</t>
  </si>
  <si>
    <t>Extensiv-GL</t>
  </si>
  <si>
    <t>Sonstige Flächennutzung</t>
  </si>
  <si>
    <t>2.</t>
  </si>
  <si>
    <t>Die jeweiligen Arbeitszeiten pro Standardverfahren gelten als Richtwerte je nach Bewirtschaftungsumfang. Bei Zwischenwerten innerhalb der einzelnen Größen-klassen kann interpoliert werden (Bildung von Mittelwerten, Blattschutz aufheben und Vorschlagswert überschreiben).</t>
  </si>
  <si>
    <r>
      <rPr>
        <b/>
        <sz val="9"/>
        <rFont val="Arial"/>
        <family val="2"/>
      </rPr>
      <t>Milchviehhaltung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ohne Nachzucht, aber inkl. Kälberaufzucht</t>
    </r>
  </si>
  <si>
    <t>Ferkelp.</t>
  </si>
  <si>
    <t>25 Sauen</t>
  </si>
  <si>
    <t>Schweinem.:</t>
  </si>
  <si>
    <t>50 Mastplätze</t>
  </si>
  <si>
    <r>
      <rPr>
        <b/>
        <sz val="9"/>
        <rFont val="Arial"/>
        <family val="2"/>
      </rPr>
      <t>Mutterkuhhaltung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inkl. Einstellermast bis ca. 300 kg</t>
    </r>
  </si>
  <si>
    <t>35 Sauen</t>
  </si>
  <si>
    <t>100 Mastplätze</t>
  </si>
  <si>
    <t>3.</t>
  </si>
  <si>
    <t>Zuschläge für Direktvermarktung und sonstige betriebliche Tätigkeiten sind individuell
zu bemessen und in Anmerkung exakt anzuführen (Art und Umfang)</t>
  </si>
  <si>
    <r>
      <t>Stiermast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Jahresproduktion</t>
    </r>
  </si>
  <si>
    <t>50 Sauen</t>
  </si>
  <si>
    <t>400 Mastplätze</t>
  </si>
  <si>
    <r>
      <rPr>
        <b/>
        <sz val="9"/>
        <rFont val="Arial"/>
        <family val="2"/>
      </rPr>
      <t>Kalbinnenaufzucht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Jahresproduktion</t>
    </r>
  </si>
  <si>
    <t>100 Sauen</t>
  </si>
  <si>
    <t>600 Mastplätze</t>
  </si>
  <si>
    <t>4.</t>
  </si>
  <si>
    <t>Überbetriebliche Maschinenring- und Lohnarbeiten als Auftragnehmer werden nicht berücksichtigt.</t>
  </si>
  <si>
    <t>Ferkelproduktion</t>
  </si>
  <si>
    <r>
      <t xml:space="preserve">Schweinemast </t>
    </r>
    <r>
      <rPr>
        <sz val="8"/>
        <rFont val="Arial"/>
        <family val="2"/>
      </rPr>
      <t>Jahresproduktion</t>
    </r>
  </si>
  <si>
    <t>Milchvieh</t>
  </si>
  <si>
    <t>10 Kühe</t>
  </si>
  <si>
    <t>Mutterkuh</t>
  </si>
  <si>
    <t>5.</t>
  </si>
  <si>
    <t>Für die Verwendung des Betriebsleiterzuschlages für Veredelungsbetriebe ist ein Mindesttierbesatz von 0,5 GVE/ha LN erforderlich.</t>
  </si>
  <si>
    <r>
      <rPr>
        <b/>
        <sz val="9"/>
        <rFont val="Arial"/>
        <family val="2"/>
      </rPr>
      <t>Legehennenhaltung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pro 1000 Tiere</t>
    </r>
  </si>
  <si>
    <t>15 Kühe</t>
  </si>
  <si>
    <r>
      <rPr>
        <b/>
        <sz val="9"/>
        <rFont val="Arial"/>
        <family val="2"/>
      </rPr>
      <t>Junghennenaufzucht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pro 1.000 Aufzuchtplätze</t>
    </r>
  </si>
  <si>
    <t>20 Kühe</t>
  </si>
  <si>
    <r>
      <rPr>
        <b/>
        <sz val="9"/>
        <rFont val="Arial"/>
        <family val="2"/>
      </rPr>
      <t>Junghühnermast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6 Umtriebe, pro 1.000 Mastplätze</t>
    </r>
  </si>
  <si>
    <t>30 Kühe</t>
  </si>
  <si>
    <t>40 Kühe</t>
  </si>
  <si>
    <r>
      <t xml:space="preserve">Putenmast </t>
    </r>
    <r>
      <rPr>
        <sz val="8"/>
        <rFont val="Arial"/>
        <family val="2"/>
      </rPr>
      <t>pro 1000 Plätze</t>
    </r>
  </si>
  <si>
    <t>60 Kühe</t>
  </si>
  <si>
    <t>Lämmerproduktion</t>
  </si>
  <si>
    <t>Stiermast</t>
  </si>
  <si>
    <t>10 Plätze</t>
  </si>
  <si>
    <t>Milchschaf- und Ziegenhaltung</t>
  </si>
  <si>
    <t>Kalbinnen</t>
  </si>
  <si>
    <t>5 Plätze</t>
  </si>
  <si>
    <t>20 Plätze</t>
  </si>
  <si>
    <t>Pferdehaltung</t>
  </si>
  <si>
    <t>60 Plätze</t>
  </si>
  <si>
    <t>Sonstige betr. Tätigkeiten, Direktvermartung ....</t>
  </si>
  <si>
    <t>30 Plätze</t>
  </si>
  <si>
    <t>100 Plätze</t>
  </si>
  <si>
    <t>Strohbergung</t>
  </si>
  <si>
    <t>Legehennen</t>
  </si>
  <si>
    <t>250 Plätze</t>
  </si>
  <si>
    <t>Junghennen</t>
  </si>
  <si>
    <t>3.000 Plätze</t>
  </si>
  <si>
    <r>
      <t xml:space="preserve">Wirtschaftsdünger - </t>
    </r>
    <r>
      <rPr>
        <sz val="8"/>
        <rFont val="Arial"/>
        <family val="2"/>
      </rPr>
      <t>pro GVE</t>
    </r>
  </si>
  <si>
    <t>1.000 Plätze</t>
  </si>
  <si>
    <t>6.000 Plätze</t>
  </si>
  <si>
    <t>Wald</t>
  </si>
  <si>
    <t>12.000 Plätze</t>
  </si>
  <si>
    <r>
      <t xml:space="preserve">Tourismus - </t>
    </r>
    <r>
      <rPr>
        <sz val="8"/>
        <rFont val="Arial"/>
        <family val="2"/>
      </rPr>
      <t>Gästezimmer je Bett</t>
    </r>
  </si>
  <si>
    <r>
      <t xml:space="preserve">Tourismus - </t>
    </r>
    <r>
      <rPr>
        <sz val="8"/>
        <rFont val="Arial"/>
        <family val="2"/>
      </rPr>
      <t>Ferienwohnung je Whg.</t>
    </r>
  </si>
  <si>
    <t>Junghühnerm.</t>
  </si>
  <si>
    <t>Summe DB</t>
  </si>
  <si>
    <t>Zuschläge f. sonstige Arbeiten:</t>
  </si>
  <si>
    <t>Mutterschaf</t>
  </si>
  <si>
    <t>30 Mutterschafe</t>
  </si>
  <si>
    <t>5.000 Plätze</t>
  </si>
  <si>
    <t>Ausgleichszahlungen</t>
  </si>
  <si>
    <t>50 Mutterschafe</t>
  </si>
  <si>
    <t>10.000 Plätze</t>
  </si>
  <si>
    <t>Gesamt - DB</t>
  </si>
  <si>
    <t>150 Mutterschafe</t>
  </si>
  <si>
    <t>20.000 Plätze</t>
  </si>
  <si>
    <t>Fixkosten</t>
  </si>
  <si>
    <t>Gesamt-Akh:</t>
  </si>
  <si>
    <t>LW-Einkommen</t>
  </si>
  <si>
    <t>entspricht</t>
  </si>
  <si>
    <t>AK</t>
  </si>
  <si>
    <t>Milchschaf</t>
  </si>
  <si>
    <t>10 Bestand</t>
  </si>
  <si>
    <t>Putenmast</t>
  </si>
  <si>
    <t>50 Bestand</t>
  </si>
  <si>
    <t>2.000 Plätze</t>
  </si>
  <si>
    <t>100 Bestand</t>
  </si>
  <si>
    <t>200 Bestand</t>
  </si>
  <si>
    <t>Tourismus</t>
  </si>
  <si>
    <t>80 Tage Saison</t>
  </si>
  <si>
    <t>Pferde</t>
  </si>
  <si>
    <t>Einstellpferd</t>
  </si>
  <si>
    <t>100 Tage Saison</t>
  </si>
  <si>
    <t>Datum, Unterschrift:</t>
  </si>
  <si>
    <t>Zuchtpferd</t>
  </si>
  <si>
    <t>Sonst. Arbeit</t>
  </si>
  <si>
    <t>Veredelung</t>
  </si>
  <si>
    <t>Marktfrucht</t>
  </si>
  <si>
    <t>LN-gesamt:</t>
  </si>
  <si>
    <t>1-10 ha</t>
  </si>
  <si>
    <t>&gt;10-30 ha</t>
  </si>
  <si>
    <t>&gt;30-50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</si>
</sst>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€&quot;\ #,##0;\-&quot;€&quot;\ #,##0"/>
    <numFmt numFmtId="6" formatCode="&quot;€&quot;\ #,##0;[Red]\-&quot;€&quot;\ #,##0"/>
    <numFmt numFmtId="164" formatCode="0.0\ &quot;ha&quot;;[Red]\-0.0\ &quot;ha&quot;"/>
    <numFmt numFmtId="165" formatCode="&quot;€&quot;\ #,##0"/>
    <numFmt numFmtId="166" formatCode="#,##0_ ;[Red]\-#,##0\ "/>
    <numFmt numFmtId="167" formatCode="_-* #,##0.00\ &quot;DM&quot;_-;\-* #,##0.00\ &quot;DM&quot;_-;_-* &quot;-&quot;??\ &quot;DM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FF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DFFB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</borders>
  <cellStyleXfs count="4">
    <xf numFmtId="0" fontId="0" fillId="0" borderId="0"/>
    <xf numFmtId="167" fontId="4" fillId="0" borderId="0" applyFont="0" applyFill="0" applyBorder="0" applyAlignment="0" applyProtection="0"/>
    <xf numFmtId="0" fontId="2" fillId="2" borderId="2" applyNumberFormat="0" applyFont="0" applyBorder="0" applyAlignment="0" applyProtection="0">
      <alignment horizontal="center"/>
    </xf>
    <xf numFmtId="165" fontId="1" fillId="4" borderId="11" applyNumberFormat="0" applyFont="0" applyBorder="0" applyAlignment="0" applyProtection="0">
      <alignment horizontal="center"/>
    </xf>
  </cellStyleXfs>
  <cellXfs count="148">
    <xf numFmtId="0" fontId="0" fillId="0" borderId="0" xfId="0"/>
    <xf numFmtId="0" fontId="5" fillId="0" borderId="1" xfId="0" applyFont="1" applyBorder="1" applyAlignment="1" applyProtection="1">
      <alignment horizontal="right" vertical="center"/>
    </xf>
    <xf numFmtId="164" fontId="5" fillId="2" borderId="3" xfId="2" applyNumberFormat="1" applyFont="1" applyBorder="1" applyAlignment="1" applyProtection="1">
      <alignment horizontal="center" vertical="center"/>
      <protection locked="0"/>
    </xf>
    <xf numFmtId="0" fontId="0" fillId="2" borderId="4" xfId="2" applyFont="1" applyBorder="1" applyAlignment="1" applyProtection="1"/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6" fillId="0" borderId="10" xfId="0" applyFont="1" applyBorder="1" applyAlignment="1" applyProtection="1">
      <alignment horizontal="right" vertical="center"/>
    </xf>
    <xf numFmtId="164" fontId="6" fillId="4" borderId="12" xfId="3" applyNumberFormat="1" applyFont="1" applyBorder="1" applyAlignment="1" applyProtection="1">
      <alignment horizontal="center" vertical="center"/>
    </xf>
    <xf numFmtId="0" fontId="0" fillId="2" borderId="0" xfId="2" applyFont="1" applyBorder="1" applyAlignment="1" applyProtection="1"/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0" xfId="0" applyFont="1" applyAlignment="1" applyProtection="1">
      <alignment horizontal="left"/>
    </xf>
    <xf numFmtId="0" fontId="8" fillId="0" borderId="0" xfId="0" applyFont="1" applyProtection="1"/>
    <xf numFmtId="0" fontId="9" fillId="0" borderId="18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5" fillId="2" borderId="20" xfId="2" applyFont="1" applyBorder="1" applyAlignment="1" applyProtection="1">
      <alignment horizontal="center" vertical="center"/>
      <protection locked="0"/>
    </xf>
    <xf numFmtId="166" fontId="0" fillId="2" borderId="20" xfId="2" applyNumberFormat="1" applyFont="1" applyBorder="1" applyAlignment="1" applyProtection="1">
      <alignment horizontal="center" vertical="center"/>
      <protection locked="0"/>
    </xf>
    <xf numFmtId="166" fontId="5" fillId="4" borderId="20" xfId="3" applyNumberFormat="1" applyFont="1" applyBorder="1" applyAlignment="1" applyProtection="1">
      <alignment horizontal="center" vertical="center"/>
    </xf>
    <xf numFmtId="0" fontId="0" fillId="4" borderId="20" xfId="3" applyNumberFormat="1" applyFont="1" applyBorder="1" applyAlignment="1" applyProtection="1">
      <alignment horizontal="center" vertical="center"/>
    </xf>
    <xf numFmtId="3" fontId="5" fillId="4" borderId="21" xfId="3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5" fillId="2" borderId="25" xfId="2" applyFont="1" applyBorder="1" applyAlignment="1" applyProtection="1">
      <alignment horizontal="center" vertical="center"/>
      <protection locked="0"/>
    </xf>
    <xf numFmtId="166" fontId="0" fillId="2" borderId="25" xfId="2" applyNumberFormat="1" applyFont="1" applyBorder="1" applyAlignment="1" applyProtection="1">
      <alignment horizontal="center" vertical="center"/>
      <protection locked="0"/>
    </xf>
    <xf numFmtId="166" fontId="5" fillId="4" borderId="25" xfId="3" applyNumberFormat="1" applyFont="1" applyBorder="1" applyAlignment="1" applyProtection="1">
      <alignment horizontal="center" vertical="center"/>
    </xf>
    <xf numFmtId="0" fontId="0" fillId="4" borderId="25" xfId="3" applyNumberFormat="1" applyFont="1" applyBorder="1" applyAlignment="1" applyProtection="1">
      <alignment horizontal="center" vertical="center"/>
    </xf>
    <xf numFmtId="3" fontId="5" fillId="4" borderId="26" xfId="3" applyNumberFormat="1" applyFont="1" applyBorder="1" applyAlignment="1" applyProtection="1">
      <alignment horizontal="center" vertical="center"/>
    </xf>
    <xf numFmtId="0" fontId="0" fillId="4" borderId="8" xfId="3" applyNumberFormat="1" applyFont="1" applyBorder="1" applyAlignment="1" applyProtection="1">
      <protection locked="0"/>
    </xf>
    <xf numFmtId="0" fontId="4" fillId="0" borderId="8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4" fillId="0" borderId="0" xfId="0" applyFont="1" applyAlignment="1" applyProtection="1">
      <alignment horizontal="right" vertical="top"/>
    </xf>
    <xf numFmtId="0" fontId="4" fillId="0" borderId="16" xfId="0" applyFont="1" applyBorder="1" applyProtection="1">
      <protection locked="0"/>
    </xf>
    <xf numFmtId="0" fontId="0" fillId="0" borderId="30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16" xfId="0" applyFill="1" applyBorder="1" applyProtection="1">
      <protection locked="0"/>
    </xf>
    <xf numFmtId="0" fontId="4" fillId="0" borderId="17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5" xfId="2" applyNumberFormat="1" applyFont="1" applyBorder="1" applyAlignment="1" applyProtection="1">
      <alignment horizontal="center" vertical="center"/>
      <protection locked="0"/>
    </xf>
    <xf numFmtId="0" fontId="5" fillId="2" borderId="35" xfId="2" applyFont="1" applyBorder="1" applyAlignment="1" applyProtection="1">
      <alignment horizontal="center" vertical="center"/>
      <protection locked="0"/>
    </xf>
    <xf numFmtId="166" fontId="0" fillId="2" borderId="35" xfId="2" applyNumberFormat="1" applyFont="1" applyBorder="1" applyAlignment="1" applyProtection="1">
      <alignment horizontal="center" vertical="center"/>
      <protection locked="0"/>
    </xf>
    <xf numFmtId="166" fontId="5" fillId="4" borderId="35" xfId="3" applyNumberFormat="1" applyFont="1" applyBorder="1" applyAlignment="1" applyProtection="1">
      <alignment horizontal="center" vertical="center"/>
    </xf>
    <xf numFmtId="0" fontId="0" fillId="2" borderId="35" xfId="2" applyNumberFormat="1" applyFont="1" applyBorder="1" applyAlignment="1" applyProtection="1">
      <alignment horizontal="center" vertical="center"/>
      <protection locked="0"/>
    </xf>
    <xf numFmtId="3" fontId="5" fillId="4" borderId="36" xfId="3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19" xfId="0" applyFont="1" applyBorder="1" applyAlignment="1" applyProtection="1">
      <alignment vertical="center"/>
    </xf>
    <xf numFmtId="0" fontId="5" fillId="2" borderId="20" xfId="2" applyNumberFormat="1" applyFont="1" applyBorder="1" applyAlignment="1" applyProtection="1">
      <alignment horizontal="center" vertical="center"/>
      <protection locked="0"/>
    </xf>
    <xf numFmtId="166" fontId="4" fillId="2" borderId="20" xfId="2" applyNumberFormat="1" applyFont="1" applyBorder="1" applyAlignment="1" applyProtection="1">
      <alignment horizontal="center" vertical="center"/>
      <protection locked="0"/>
    </xf>
    <xf numFmtId="0" fontId="4" fillId="4" borderId="37" xfId="3" applyNumberFormat="1" applyFont="1" applyBorder="1" applyAlignment="1" applyProtection="1">
      <alignment horizontal="center" vertical="center"/>
    </xf>
    <xf numFmtId="0" fontId="5" fillId="2" borderId="25" xfId="2" applyNumberFormat="1" applyFont="1" applyBorder="1" applyAlignment="1" applyProtection="1">
      <alignment horizontal="center" vertical="center"/>
      <protection locked="0"/>
    </xf>
    <xf numFmtId="0" fontId="0" fillId="4" borderId="31" xfId="3" applyNumberFormat="1" applyFont="1" applyBorder="1" applyAlignment="1" applyProtection="1">
      <alignment horizontal="center" vertical="center"/>
    </xf>
    <xf numFmtId="0" fontId="0" fillId="5" borderId="0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0" borderId="28" xfId="0" applyFill="1" applyBorder="1" applyProtection="1">
      <protection locked="0"/>
    </xf>
    <xf numFmtId="49" fontId="0" fillId="0" borderId="16" xfId="0" applyNumberFormat="1" applyBorder="1" applyProtection="1">
      <protection locked="0"/>
    </xf>
    <xf numFmtId="0" fontId="0" fillId="2" borderId="31" xfId="2" applyNumberFormat="1" applyFont="1" applyBorder="1" applyAlignment="1" applyProtection="1">
      <alignment horizontal="center" vertical="center"/>
      <protection locked="0"/>
    </xf>
    <xf numFmtId="0" fontId="0" fillId="0" borderId="38" xfId="0" applyFill="1" applyBorder="1" applyProtection="1">
      <protection locked="0"/>
    </xf>
    <xf numFmtId="0" fontId="0" fillId="0" borderId="39" xfId="0" applyBorder="1" applyAlignment="1" applyProtection="1">
      <alignment vertical="center"/>
    </xf>
    <xf numFmtId="0" fontId="5" fillId="2" borderId="40" xfId="2" applyNumberFormat="1" applyFont="1" applyBorder="1" applyAlignment="1" applyProtection="1">
      <alignment horizontal="center" vertical="center"/>
      <protection locked="0"/>
    </xf>
    <xf numFmtId="166" fontId="0" fillId="2" borderId="40" xfId="2" applyNumberFormat="1" applyFont="1" applyBorder="1" applyAlignment="1" applyProtection="1">
      <alignment horizontal="center" vertical="center"/>
      <protection locked="0"/>
    </xf>
    <xf numFmtId="166" fontId="5" fillId="4" borderId="40" xfId="3" applyNumberFormat="1" applyFont="1" applyBorder="1" applyAlignment="1" applyProtection="1">
      <alignment horizontal="center" vertical="center"/>
    </xf>
    <xf numFmtId="0" fontId="0" fillId="4" borderId="41" xfId="3" applyNumberFormat="1" applyFont="1" applyBorder="1" applyAlignment="1" applyProtection="1">
      <alignment horizontal="center" vertical="center"/>
    </xf>
    <xf numFmtId="3" fontId="5" fillId="4" borderId="42" xfId="3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9" fillId="0" borderId="1" xfId="0" applyFont="1" applyFill="1" applyBorder="1" applyProtection="1"/>
    <xf numFmtId="0" fontId="9" fillId="0" borderId="44" xfId="0" applyFont="1" applyBorder="1" applyProtection="1"/>
    <xf numFmtId="0" fontId="0" fillId="0" borderId="45" xfId="0" applyBorder="1" applyProtection="1"/>
    <xf numFmtId="0" fontId="0" fillId="0" borderId="46" xfId="0" applyBorder="1" applyProtection="1"/>
    <xf numFmtId="0" fontId="4" fillId="0" borderId="28" xfId="0" applyFont="1" applyBorder="1" applyProtection="1">
      <protection locked="0"/>
    </xf>
    <xf numFmtId="0" fontId="11" fillId="0" borderId="0" xfId="0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vertical="center"/>
    </xf>
    <xf numFmtId="0" fontId="0" fillId="2" borderId="48" xfId="2" applyFont="1" applyBorder="1" applyAlignment="1" applyProtection="1"/>
    <xf numFmtId="0" fontId="0" fillId="4" borderId="28" xfId="3" applyNumberFormat="1" applyFont="1" applyBorder="1" applyAlignment="1" applyProtection="1">
      <protection locked="0"/>
    </xf>
    <xf numFmtId="0" fontId="9" fillId="0" borderId="23" xfId="0" applyFont="1" applyFill="1" applyBorder="1" applyAlignment="1" applyProtection="1">
      <alignment vertical="center"/>
    </xf>
    <xf numFmtId="0" fontId="0" fillId="2" borderId="13" xfId="2" applyFont="1" applyBorder="1" applyAlignment="1" applyProtection="1"/>
    <xf numFmtId="0" fontId="0" fillId="2" borderId="50" xfId="2" applyFont="1" applyBorder="1" applyAlignment="1" applyProtection="1"/>
    <xf numFmtId="0" fontId="5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vertical="center"/>
    </xf>
    <xf numFmtId="0" fontId="11" fillId="0" borderId="23" xfId="0" applyFont="1" applyFill="1" applyBorder="1" applyProtection="1"/>
    <xf numFmtId="0" fontId="5" fillId="3" borderId="44" xfId="0" applyFont="1" applyFill="1" applyBorder="1" applyAlignment="1" applyProtection="1">
      <alignment horizontal="left" vertical="center" indent="1"/>
    </xf>
    <xf numFmtId="0" fontId="0" fillId="3" borderId="45" xfId="0" applyFill="1" applyBorder="1" applyProtection="1"/>
    <xf numFmtId="3" fontId="5" fillId="7" borderId="46" xfId="0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Protection="1"/>
    <xf numFmtId="0" fontId="10" fillId="3" borderId="52" xfId="0" applyFont="1" applyFill="1" applyBorder="1" applyAlignment="1" applyProtection="1">
      <alignment horizontal="left" vertical="center" indent="1"/>
    </xf>
    <xf numFmtId="2" fontId="5" fillId="3" borderId="52" xfId="0" applyNumberFormat="1" applyFont="1" applyFill="1" applyBorder="1" applyAlignment="1" applyProtection="1">
      <alignment horizontal="center"/>
    </xf>
    <xf numFmtId="0" fontId="5" fillId="3" borderId="53" xfId="0" applyFont="1" applyFill="1" applyBorder="1" applyProtection="1"/>
    <xf numFmtId="0" fontId="10" fillId="0" borderId="0" xfId="0" applyFont="1" applyProtection="1"/>
    <xf numFmtId="0" fontId="0" fillId="0" borderId="29" xfId="0" applyFill="1" applyBorder="1" applyProtection="1">
      <protection locked="0"/>
    </xf>
    <xf numFmtId="0" fontId="11" fillId="0" borderId="54" xfId="0" applyFont="1" applyBorder="1" applyProtection="1"/>
    <xf numFmtId="0" fontId="0" fillId="0" borderId="54" xfId="0" applyBorder="1" applyProtection="1"/>
    <xf numFmtId="0" fontId="0" fillId="4" borderId="30" xfId="3" applyNumberFormat="1" applyFont="1" applyBorder="1" applyAlignment="1" applyProtection="1">
      <protection locked="0"/>
    </xf>
    <xf numFmtId="0" fontId="0" fillId="5" borderId="9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29" xfId="0" applyFill="1" applyBorder="1" applyProtection="1">
      <protection locked="0"/>
    </xf>
    <xf numFmtId="0" fontId="0" fillId="5" borderId="17" xfId="0" applyFill="1" applyBorder="1" applyProtection="1">
      <protection locked="0"/>
    </xf>
    <xf numFmtId="5" fontId="4" fillId="6" borderId="24" xfId="1" applyNumberFormat="1" applyFont="1" applyFill="1" applyBorder="1" applyAlignment="1" applyProtection="1">
      <alignment horizontal="center" vertical="center"/>
      <protection locked="0"/>
    </xf>
    <xf numFmtId="5" fontId="4" fillId="6" borderId="47" xfId="1" applyNumberFormat="1" applyFont="1" applyFill="1" applyBorder="1" applyAlignment="1" applyProtection="1">
      <alignment horizontal="center" vertical="center"/>
      <protection locked="0"/>
    </xf>
    <xf numFmtId="3" fontId="5" fillId="4" borderId="49" xfId="3" applyNumberFormat="1" applyFont="1" applyBorder="1" applyAlignment="1" applyProtection="1">
      <alignment horizontal="center" vertical="center"/>
    </xf>
    <xf numFmtId="3" fontId="5" fillId="4" borderId="51" xfId="3" applyNumberFormat="1" applyFont="1" applyBorder="1" applyAlignment="1" applyProtection="1">
      <alignment horizontal="center" vertical="center"/>
    </xf>
    <xf numFmtId="6" fontId="5" fillId="4" borderId="24" xfId="3" applyNumberFormat="1" applyFont="1" applyBorder="1" applyAlignment="1" applyProtection="1">
      <alignment horizontal="center" vertical="center"/>
    </xf>
    <xf numFmtId="0" fontId="5" fillId="4" borderId="47" xfId="3" applyNumberFormat="1" applyFont="1" applyBorder="1" applyAlignment="1" applyProtection="1">
      <alignment horizontal="center" vertical="center"/>
    </xf>
    <xf numFmtId="6" fontId="4" fillId="6" borderId="24" xfId="0" applyNumberFormat="1" applyFont="1" applyFill="1" applyBorder="1" applyAlignment="1" applyProtection="1">
      <alignment horizontal="center" vertical="center"/>
      <protection locked="0"/>
    </xf>
    <xf numFmtId="6" fontId="4" fillId="6" borderId="47" xfId="0" applyNumberFormat="1" applyFont="1" applyFill="1" applyBorder="1" applyAlignment="1" applyProtection="1">
      <alignment horizontal="center" vertical="center"/>
      <protection locked="0"/>
    </xf>
    <xf numFmtId="6" fontId="5" fillId="4" borderId="39" xfId="3" applyNumberFormat="1" applyFont="1" applyBorder="1" applyAlignment="1" applyProtection="1">
      <alignment horizontal="center" vertical="center"/>
    </xf>
    <xf numFmtId="6" fontId="5" fillId="4" borderId="12" xfId="3" applyNumberFormat="1" applyFont="1" applyBorder="1" applyAlignment="1" applyProtection="1">
      <alignment horizontal="center" vertical="center"/>
    </xf>
    <xf numFmtId="6" fontId="5" fillId="4" borderId="43" xfId="3" applyNumberFormat="1" applyFont="1" applyBorder="1" applyAlignment="1" applyProtection="1">
      <alignment horizontal="center" vertical="center"/>
    </xf>
    <xf numFmtId="6" fontId="5" fillId="4" borderId="3" xfId="3" applyNumberFormat="1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center"/>
    </xf>
    <xf numFmtId="0" fontId="11" fillId="2" borderId="23" xfId="2" applyFont="1" applyBorder="1" applyAlignment="1" applyProtection="1">
      <alignment vertical="center"/>
      <protection locked="0"/>
    </xf>
    <xf numFmtId="0" fontId="11" fillId="2" borderId="24" xfId="2" applyFont="1" applyBorder="1" applyAlignment="1" applyProtection="1">
      <alignment vertical="center"/>
      <protection locked="0"/>
    </xf>
    <xf numFmtId="0" fontId="11" fillId="2" borderId="31" xfId="2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39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11" fillId="2" borderId="23" xfId="2" applyFont="1" applyBorder="1" applyAlignment="1" applyProtection="1">
      <alignment horizontal="left" vertical="center"/>
      <protection locked="0"/>
    </xf>
    <xf numFmtId="0" fontId="11" fillId="2" borderId="24" xfId="2" applyFont="1" applyBorder="1" applyAlignment="1" applyProtection="1">
      <alignment horizontal="left" vertical="center"/>
      <protection locked="0"/>
    </xf>
    <xf numFmtId="0" fontId="11" fillId="2" borderId="31" xfId="2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 wrapText="1"/>
    </xf>
    <xf numFmtId="0" fontId="11" fillId="2" borderId="32" xfId="2" applyFont="1" applyBorder="1" applyAlignment="1" applyProtection="1">
      <alignment horizontal="left" vertical="center"/>
      <protection locked="0"/>
    </xf>
    <xf numFmtId="0" fontId="11" fillId="2" borderId="33" xfId="2" applyFont="1" applyBorder="1" applyAlignment="1" applyProtection="1">
      <alignment horizontal="left" vertical="center"/>
      <protection locked="0"/>
    </xf>
    <xf numFmtId="0" fontId="11" fillId="2" borderId="34" xfId="2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/>
    </xf>
  </cellXfs>
  <cellStyles count="4">
    <cellStyle name="Standard" xfId="0" builtinId="0"/>
    <cellStyle name="Stil 1" xfId="2"/>
    <cellStyle name="Stil 2" xfId="3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I$12" fmlaRange="$J$11:$J$15" noThreeD="1" sel="5" val="0"/>
</file>

<file path=xl/ctrlProps/ctrlProp10.xml><?xml version="1.0" encoding="utf-8"?>
<formControlPr xmlns="http://schemas.microsoft.com/office/spreadsheetml/2009/9/main" objectType="Drop" dropLines="4" dropStyle="combo" dx="16" fmlaLink="$M$36" fmlaRange="$N$35:$N$38" noThreeD="1" sel="4" val="0"/>
</file>

<file path=xl/ctrlProps/ctrlProp11.xml><?xml version="1.0" encoding="utf-8"?>
<formControlPr xmlns="http://schemas.microsoft.com/office/spreadsheetml/2009/9/main" objectType="Drop" dropLines="5" dropStyle="combo" dx="16" fmlaLink="$I$36" fmlaRange="$J$35:$J$39" noThreeD="1" sel="5" val="0"/>
</file>

<file path=xl/ctrlProps/ctrlProp12.xml><?xml version="1.0" encoding="utf-8"?>
<formControlPr xmlns="http://schemas.microsoft.com/office/spreadsheetml/2009/9/main" objectType="Drop" dropLines="3" dropStyle="combo" dx="16" fmlaLink="$M$41" fmlaRange="$N$39:$N$41" noThreeD="1" sel="3" val="0"/>
</file>

<file path=xl/ctrlProps/ctrlProp13.xml><?xml version="1.0" encoding="utf-8"?>
<formControlPr xmlns="http://schemas.microsoft.com/office/spreadsheetml/2009/9/main" objectType="Radio" firstButton="1" fmlaLink="$J$44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Drop" dropLines="3" dropStyle="combo" dx="16" fmlaLink="$I$41" fmlaRange="$J$40:$J$42" noThreeD="1" sel="3" val="0"/>
</file>

<file path=xl/ctrlProps/ctrlProp16.xml><?xml version="1.0" encoding="utf-8"?>
<formControlPr xmlns="http://schemas.microsoft.com/office/spreadsheetml/2009/9/main" objectType="CheckBox" fmlaLink="$J$1" lockText="1" noThreeD="1"/>
</file>

<file path=xl/ctrlProps/ctrlProp17.xml><?xml version="1.0" encoding="utf-8"?>
<formControlPr xmlns="http://schemas.microsoft.com/office/spreadsheetml/2009/9/main" objectType="CheckBox" fmlaLink="$J$2" lockText="1" noThreeD="1"/>
</file>

<file path=xl/ctrlProps/ctrlProp18.xml><?xml version="1.0" encoding="utf-8"?>
<formControlPr xmlns="http://schemas.microsoft.com/office/spreadsheetml/2009/9/main" objectType="Drop" dropLines="4" dropStyle="combo" dx="16" fmlaLink="$I$32" fmlaRange="$J$31:$J$34" noThreeD="1" sel="4" val="0"/>
</file>

<file path=xl/ctrlProps/ctrlProp19.xml><?xml version="1.0" encoding="utf-8"?>
<formControlPr xmlns="http://schemas.microsoft.com/office/spreadsheetml/2009/9/main" objectType="Drop" dropLines="2" dropStyle="combo" dx="16" fmlaLink="$I$4" fmlaRange="$J$4:$J$5" noThreeD="1" val="0"/>
</file>

<file path=xl/ctrlProps/ctrlProp2.xml><?xml version="1.0" encoding="utf-8"?>
<formControlPr xmlns="http://schemas.microsoft.com/office/spreadsheetml/2009/9/main" objectType="Drop" dropLines="6" dropStyle="combo" dx="16" fmlaLink="$I$17" fmlaRange="$J$16:$J$21" noThreeD="1" sel="6" val="0"/>
</file>

<file path=xl/ctrlProps/ctrlProp20.xml><?xml version="1.0" encoding="utf-8"?>
<formControlPr xmlns="http://schemas.microsoft.com/office/spreadsheetml/2009/9/main" objectType="Drop" dropLines="2" dropStyle="combo" dx="16" fmlaLink="$I$6" fmlaRange="$J$6:$J$7" noThreeD="1" val="0"/>
</file>

<file path=xl/ctrlProps/ctrlProp21.xml><?xml version="1.0" encoding="utf-8"?>
<formControlPr xmlns="http://schemas.microsoft.com/office/spreadsheetml/2009/9/main" objectType="Drop" dropLines="3" dropStyle="combo" dx="16" fmlaLink="$M$40" fmlaRange="$N$39:$N$41" noThreeD="1" sel="3" val="0"/>
</file>

<file path=xl/ctrlProps/ctrlProp3.xml><?xml version="1.0" encoding="utf-8"?>
<formControlPr xmlns="http://schemas.microsoft.com/office/spreadsheetml/2009/9/main" objectType="Drop" dropLines="5" dropStyle="combo" dx="16" fmlaLink="$M$12" fmlaRange="$N$11:$N$15" noThreeD="1" sel="5" val="0"/>
</file>

<file path=xl/ctrlProps/ctrlProp4.xml><?xml version="1.0" encoding="utf-8"?>
<formControlPr xmlns="http://schemas.microsoft.com/office/spreadsheetml/2009/9/main" objectType="Drop" dropLines="5" dropStyle="combo" dx="16" fmlaLink="$M$17" fmlaRange="$N$16:$N$20" noThreeD="1" sel="5" val="0"/>
</file>

<file path=xl/ctrlProps/ctrlProp5.xml><?xml version="1.0" encoding="utf-8"?>
<formControlPr xmlns="http://schemas.microsoft.com/office/spreadsheetml/2009/9/main" objectType="Drop" dropLines="5" dropStyle="combo" dx="16" fmlaLink="$M$22" fmlaRange="$N$21:$N$25" noThreeD="1" sel="5" val="0"/>
</file>

<file path=xl/ctrlProps/ctrlProp6.xml><?xml version="1.0" encoding="utf-8"?>
<formControlPr xmlns="http://schemas.microsoft.com/office/spreadsheetml/2009/9/main" objectType="Drop" dropLines="4" dropStyle="combo" dx="16" fmlaLink="$I$23" fmlaRange="$J$22:$J$25" noThreeD="1" sel="4" val="0"/>
</file>

<file path=xl/ctrlProps/ctrlProp7.xml><?xml version="1.0" encoding="utf-8"?>
<formControlPr xmlns="http://schemas.microsoft.com/office/spreadsheetml/2009/9/main" objectType="Drop" dropLines="5" dropStyle="combo" dx="16" fmlaLink="$I$27" fmlaRange="$J$26:$J$30" noThreeD="1" sel="5" val="0"/>
</file>

<file path=xl/ctrlProps/ctrlProp8.xml><?xml version="1.0" encoding="utf-8"?>
<formControlPr xmlns="http://schemas.microsoft.com/office/spreadsheetml/2009/9/main" objectType="Drop" dropLines="4" dropStyle="combo" dx="16" fmlaLink="$M$27" fmlaRange="$N$26:$N$29" noThreeD="1" sel="4" val="0"/>
</file>

<file path=xl/ctrlProps/ctrlProp9.xml><?xml version="1.0" encoding="utf-8"?>
<formControlPr xmlns="http://schemas.microsoft.com/office/spreadsheetml/2009/9/main" objectType="Drop" dropLines="5" dropStyle="combo" dx="16" fmlaLink="$M$31" fmlaRange="$N$30:$N$34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14</xdr:row>
          <xdr:rowOff>9525</xdr:rowOff>
        </xdr:from>
        <xdr:to>
          <xdr:col>3</xdr:col>
          <xdr:colOff>0</xdr:colOff>
          <xdr:row>14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10</xdr:row>
          <xdr:rowOff>9525</xdr:rowOff>
        </xdr:from>
        <xdr:to>
          <xdr:col>3</xdr:col>
          <xdr:colOff>0</xdr:colOff>
          <xdr:row>10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15</xdr:row>
          <xdr:rowOff>9525</xdr:rowOff>
        </xdr:from>
        <xdr:to>
          <xdr:col>3</xdr:col>
          <xdr:colOff>0</xdr:colOff>
          <xdr:row>15</xdr:row>
          <xdr:rowOff>209550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11</xdr:row>
          <xdr:rowOff>9525</xdr:rowOff>
        </xdr:from>
        <xdr:to>
          <xdr:col>3</xdr:col>
          <xdr:colOff>0</xdr:colOff>
          <xdr:row>11</xdr:row>
          <xdr:rowOff>209550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12</xdr:row>
          <xdr:rowOff>9525</xdr:rowOff>
        </xdr:from>
        <xdr:to>
          <xdr:col>3</xdr:col>
          <xdr:colOff>0</xdr:colOff>
          <xdr:row>12</xdr:row>
          <xdr:rowOff>209550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13</xdr:row>
          <xdr:rowOff>9525</xdr:rowOff>
        </xdr:from>
        <xdr:to>
          <xdr:col>3</xdr:col>
          <xdr:colOff>0</xdr:colOff>
          <xdr:row>13</xdr:row>
          <xdr:rowOff>209550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16</xdr:row>
          <xdr:rowOff>9525</xdr:rowOff>
        </xdr:from>
        <xdr:to>
          <xdr:col>3</xdr:col>
          <xdr:colOff>0</xdr:colOff>
          <xdr:row>16</xdr:row>
          <xdr:rowOff>209550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17</xdr:row>
          <xdr:rowOff>9525</xdr:rowOff>
        </xdr:from>
        <xdr:to>
          <xdr:col>3</xdr:col>
          <xdr:colOff>0</xdr:colOff>
          <xdr:row>17</xdr:row>
          <xdr:rowOff>209550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18</xdr:row>
          <xdr:rowOff>9525</xdr:rowOff>
        </xdr:from>
        <xdr:to>
          <xdr:col>3</xdr:col>
          <xdr:colOff>0</xdr:colOff>
          <xdr:row>18</xdr:row>
          <xdr:rowOff>209550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19</xdr:row>
          <xdr:rowOff>9525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21</xdr:row>
          <xdr:rowOff>9525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29</xdr:row>
          <xdr:rowOff>9525</xdr:rowOff>
        </xdr:from>
        <xdr:to>
          <xdr:col>3</xdr:col>
          <xdr:colOff>0</xdr:colOff>
          <xdr:row>29</xdr:row>
          <xdr:rowOff>209550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19050</xdr:rowOff>
        </xdr:from>
        <xdr:to>
          <xdr:col>7</xdr:col>
          <xdr:colOff>123825</xdr:colOff>
          <xdr:row>32</xdr:row>
          <xdr:rowOff>28575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Veredelungsbetrieb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200025</xdr:rowOff>
        </xdr:from>
        <xdr:to>
          <xdr:col>7</xdr:col>
          <xdr:colOff>123825</xdr:colOff>
          <xdr:row>33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Marktfruchtbetrieb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22</xdr:row>
          <xdr:rowOff>9525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0</xdr:row>
          <xdr:rowOff>0</xdr:rowOff>
        </xdr:from>
        <xdr:to>
          <xdr:col>3</xdr:col>
          <xdr:colOff>209550</xdr:colOff>
          <xdr:row>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über 100 BHK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</xdr:row>
          <xdr:rowOff>0</xdr:rowOff>
        </xdr:from>
        <xdr:to>
          <xdr:col>3</xdr:col>
          <xdr:colOff>209550</xdr:colOff>
          <xdr:row>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Biobetrieb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20</xdr:row>
          <xdr:rowOff>9525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</xdr:row>
          <xdr:rowOff>9525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6</xdr:row>
          <xdr:rowOff>9525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28</xdr:row>
          <xdr:rowOff>9525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35</xdr:row>
      <xdr:rowOff>28576</xdr:rowOff>
    </xdr:from>
    <xdr:to>
      <xdr:col>7</xdr:col>
      <xdr:colOff>647699</xdr:colOff>
      <xdr:row>40</xdr:row>
      <xdr:rowOff>9525</xdr:rowOff>
    </xdr:to>
    <xdr:sp macro="" textlink="" fLocksText="0">
      <xdr:nvSpPr>
        <xdr:cNvPr id="23" name="Textfeld 22"/>
        <xdr:cNvSpPr txBox="1"/>
      </xdr:nvSpPr>
      <xdr:spPr>
        <a:xfrm>
          <a:off x="9525" y="8258176"/>
          <a:ext cx="6248399" cy="1028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Anmerkungen:</a:t>
          </a:r>
        </a:p>
      </xdr:txBody>
    </xdr:sp>
    <xdr:clientData/>
  </xdr:twoCellAnchor>
  <xdr:twoCellAnchor>
    <xdr:from>
      <xdr:col>0</xdr:col>
      <xdr:colOff>19050</xdr:colOff>
      <xdr:row>30</xdr:row>
      <xdr:rowOff>28574</xdr:rowOff>
    </xdr:from>
    <xdr:to>
      <xdr:col>1</xdr:col>
      <xdr:colOff>1085850</xdr:colOff>
      <xdr:row>35</xdr:row>
      <xdr:rowOff>9525</xdr:rowOff>
    </xdr:to>
    <xdr:sp macro="" textlink="" fLocksText="0">
      <xdr:nvSpPr>
        <xdr:cNvPr id="24" name="Textfeld 23"/>
        <xdr:cNvSpPr txBox="1"/>
      </xdr:nvSpPr>
      <xdr:spPr>
        <a:xfrm>
          <a:off x="19050" y="7210424"/>
          <a:ext cx="2181225" cy="1028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AT" sz="1100"/>
            <a:t>Betriebsnr.: </a:t>
          </a:r>
        </a:p>
        <a:p>
          <a:pPr algn="l"/>
          <a:r>
            <a:rPr lang="de-AT" sz="1100"/>
            <a:t>Name, Adresse:</a:t>
          </a:r>
        </a:p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X47"/>
  <sheetViews>
    <sheetView showGridLines="0" showZeros="0" tabSelected="1" zoomScaleNormal="100" zoomScalePageLayoutView="120" workbookViewId="0">
      <selection activeCell="D4" sqref="D4"/>
    </sheetView>
  </sheetViews>
  <sheetFormatPr baseColWidth="10" defaultRowHeight="17.100000000000001" customHeight="1" x14ac:dyDescent="0.2"/>
  <cols>
    <col min="1" max="3" width="16.7109375" style="10" customWidth="1"/>
    <col min="4" max="4" width="7.7109375" style="10" customWidth="1"/>
    <col min="5" max="6" width="9.7109375" style="10" customWidth="1"/>
    <col min="7" max="7" width="7.7109375" style="10" customWidth="1"/>
    <col min="8" max="8" width="8.85546875" style="10" customWidth="1"/>
    <col min="9" max="17" width="11.42578125" style="9" hidden="1" customWidth="1"/>
    <col min="18" max="18" width="6.85546875" style="10" customWidth="1"/>
    <col min="19" max="23" width="11.42578125" style="10"/>
    <col min="24" max="24" width="13.140625" style="10" customWidth="1"/>
    <col min="25" max="16384" width="11.42578125" style="10"/>
  </cols>
  <sheetData>
    <row r="1" spans="1:24" ht="17.100000000000001" customHeight="1" x14ac:dyDescent="0.2">
      <c r="A1" s="1" t="s">
        <v>0</v>
      </c>
      <c r="B1" s="2"/>
      <c r="C1" s="3"/>
      <c r="D1" s="4" t="s">
        <v>1</v>
      </c>
      <c r="E1" s="5" t="s">
        <v>2</v>
      </c>
      <c r="F1" s="5" t="s">
        <v>2</v>
      </c>
      <c r="G1" s="5" t="s">
        <v>3</v>
      </c>
      <c r="H1" s="6" t="s">
        <v>3</v>
      </c>
      <c r="I1" s="7" t="s">
        <v>4</v>
      </c>
      <c r="J1" s="7" t="b">
        <v>0</v>
      </c>
      <c r="K1" s="8"/>
    </row>
    <row r="2" spans="1:24" ht="17.100000000000001" customHeight="1" thickBot="1" x14ac:dyDescent="0.25">
      <c r="A2" s="11" t="str">
        <f>IF(B2&lt;&gt;0,"Restfläche:","")</f>
        <v/>
      </c>
      <c r="B2" s="12">
        <f>B1-SUM(D3:D10)</f>
        <v>0</v>
      </c>
      <c r="C2" s="13"/>
      <c r="D2" s="14" t="s">
        <v>5</v>
      </c>
      <c r="E2" s="15" t="s">
        <v>6</v>
      </c>
      <c r="F2" s="15" t="s">
        <v>7</v>
      </c>
      <c r="G2" s="15" t="s">
        <v>8</v>
      </c>
      <c r="H2" s="16" t="s">
        <v>9</v>
      </c>
      <c r="I2" s="17" t="s">
        <v>10</v>
      </c>
      <c r="J2" s="17" t="b">
        <v>0</v>
      </c>
      <c r="K2" s="18"/>
      <c r="R2" s="19"/>
      <c r="S2" s="20" t="s">
        <v>11</v>
      </c>
    </row>
    <row r="3" spans="1:24" ht="17.100000000000001" customHeight="1" x14ac:dyDescent="0.2">
      <c r="A3" s="21" t="s">
        <v>12</v>
      </c>
      <c r="B3" s="22"/>
      <c r="C3" s="22"/>
      <c r="D3" s="23"/>
      <c r="E3" s="24"/>
      <c r="F3" s="25" t="str">
        <f t="shared" ref="F3:F30" si="0">IF(OR(E3&gt;0,D3&gt;0),E3*D3,"")</f>
        <v/>
      </c>
      <c r="G3" s="26">
        <f>IF(AND(I4=1,J1=FALSE),L4,IF(AND(I4=1,J1=TRUE),M4,IF(AND(I4=2,J1=FALSE),L5,IF(AND(I4=2,J1=TRUE),M5,0))))</f>
        <v>26</v>
      </c>
      <c r="H3" s="27" t="str">
        <f t="shared" ref="H3:H16" si="1">IF(AND(G3&gt;0,D3&gt;0),G3*D3,"")</f>
        <v/>
      </c>
      <c r="I3" s="28"/>
      <c r="J3" s="28"/>
      <c r="K3" s="28"/>
      <c r="L3" s="29" t="s">
        <v>13</v>
      </c>
      <c r="M3" s="30" t="s">
        <v>14</v>
      </c>
      <c r="N3" s="31"/>
      <c r="O3" s="29" t="s">
        <v>15</v>
      </c>
      <c r="P3" s="30" t="s">
        <v>16</v>
      </c>
      <c r="Q3" s="28"/>
    </row>
    <row r="4" spans="1:24" ht="17.100000000000001" customHeight="1" x14ac:dyDescent="0.2">
      <c r="A4" s="32" t="s">
        <v>17</v>
      </c>
      <c r="B4" s="33"/>
      <c r="C4" s="33"/>
      <c r="D4" s="34"/>
      <c r="E4" s="35"/>
      <c r="F4" s="36" t="str">
        <f t="shared" si="0"/>
        <v/>
      </c>
      <c r="G4" s="37">
        <f>IF(I4=2,45,60)</f>
        <v>60</v>
      </c>
      <c r="H4" s="38" t="str">
        <f t="shared" si="1"/>
        <v/>
      </c>
      <c r="I4" s="39">
        <v>1</v>
      </c>
      <c r="J4" s="40" t="s">
        <v>18</v>
      </c>
      <c r="K4" s="8"/>
      <c r="L4" s="41">
        <v>26</v>
      </c>
      <c r="M4" s="8">
        <v>30</v>
      </c>
      <c r="N4" s="31" t="s">
        <v>19</v>
      </c>
      <c r="O4" s="42">
        <v>35</v>
      </c>
      <c r="P4" s="43">
        <v>60</v>
      </c>
      <c r="Q4" s="28"/>
      <c r="R4" s="44" t="s">
        <v>20</v>
      </c>
      <c r="S4" s="128" t="s">
        <v>21</v>
      </c>
      <c r="T4" s="128"/>
      <c r="U4" s="128"/>
      <c r="V4" s="128"/>
      <c r="W4" s="128"/>
      <c r="X4" s="128"/>
    </row>
    <row r="5" spans="1:24" ht="17.100000000000001" customHeight="1" x14ac:dyDescent="0.2">
      <c r="A5" s="32" t="s">
        <v>22</v>
      </c>
      <c r="B5" s="33"/>
      <c r="C5" s="33"/>
      <c r="D5" s="34"/>
      <c r="E5" s="35"/>
      <c r="F5" s="36" t="str">
        <f t="shared" si="0"/>
        <v/>
      </c>
      <c r="G5" s="37">
        <f>IF(AND(I4=1,J2=FALSE),O4,IF(AND(I4=1,J2=TRUE),P4,IF(AND(I4=2,J2=FALSE),O5,IF(AND(I4=2,J2=TRUE),P5,0))))</f>
        <v>35</v>
      </c>
      <c r="H5" s="38" t="str">
        <f t="shared" si="1"/>
        <v/>
      </c>
      <c r="I5" s="17"/>
      <c r="J5" s="45" t="s">
        <v>23</v>
      </c>
      <c r="K5" s="18"/>
      <c r="L5" s="46">
        <v>20</v>
      </c>
      <c r="M5" s="18">
        <v>24</v>
      </c>
      <c r="N5" s="31"/>
      <c r="O5" s="46">
        <v>25</v>
      </c>
      <c r="P5" s="18">
        <v>50</v>
      </c>
      <c r="Q5" s="28"/>
      <c r="S5" s="128"/>
      <c r="T5" s="128"/>
      <c r="U5" s="128"/>
      <c r="V5" s="128"/>
      <c r="W5" s="128"/>
      <c r="X5" s="128"/>
    </row>
    <row r="6" spans="1:24" ht="17.100000000000001" customHeight="1" x14ac:dyDescent="0.2">
      <c r="A6" s="32" t="s">
        <v>24</v>
      </c>
      <c r="B6" s="33"/>
      <c r="C6" s="33"/>
      <c r="D6" s="34"/>
      <c r="E6" s="35"/>
      <c r="F6" s="36" t="str">
        <f t="shared" si="0"/>
        <v/>
      </c>
      <c r="G6" s="37">
        <v>4</v>
      </c>
      <c r="H6" s="38" t="str">
        <f t="shared" si="1"/>
        <v/>
      </c>
      <c r="I6" s="39">
        <v>1</v>
      </c>
      <c r="J6" s="40" t="s">
        <v>25</v>
      </c>
      <c r="K6" s="8"/>
      <c r="L6" s="41">
        <v>28</v>
      </c>
      <c r="M6" s="8">
        <v>45</v>
      </c>
      <c r="N6" s="47" t="s">
        <v>26</v>
      </c>
      <c r="S6" s="128"/>
      <c r="T6" s="128"/>
      <c r="U6" s="128"/>
      <c r="V6" s="128"/>
      <c r="W6" s="128"/>
      <c r="X6" s="128"/>
    </row>
    <row r="7" spans="1:24" ht="17.100000000000001" customHeight="1" x14ac:dyDescent="0.2">
      <c r="A7" s="32" t="s">
        <v>27</v>
      </c>
      <c r="B7" s="33"/>
      <c r="C7" s="33"/>
      <c r="D7" s="34"/>
      <c r="E7" s="35"/>
      <c r="F7" s="36" t="str">
        <f t="shared" si="0"/>
        <v/>
      </c>
      <c r="G7" s="37">
        <f>IF(AND(I6=1,J1=FALSE),L6,IF(AND(I6=1,J1=TRUE),M6,IF(AND(I6=2,J1=FALSE),L7,IF(AND(I6=2,J1=TRUE),M7,0))))</f>
        <v>28</v>
      </c>
      <c r="H7" s="38" t="str">
        <f t="shared" si="1"/>
        <v/>
      </c>
      <c r="I7" s="48"/>
      <c r="J7" s="45" t="s">
        <v>28</v>
      </c>
      <c r="K7" s="49"/>
      <c r="L7" s="46">
        <v>23</v>
      </c>
      <c r="M7" s="18">
        <v>40</v>
      </c>
      <c r="S7" s="128"/>
      <c r="T7" s="128"/>
      <c r="U7" s="128"/>
      <c r="V7" s="128"/>
      <c r="W7" s="128"/>
      <c r="X7" s="128"/>
    </row>
    <row r="8" spans="1:24" ht="17.100000000000001" customHeight="1" x14ac:dyDescent="0.2">
      <c r="A8" s="32" t="s">
        <v>29</v>
      </c>
      <c r="B8" s="33"/>
      <c r="C8" s="33"/>
      <c r="D8" s="34"/>
      <c r="E8" s="35"/>
      <c r="F8" s="36" t="str">
        <f t="shared" si="0"/>
        <v/>
      </c>
      <c r="G8" s="37">
        <f>IF(J1=TRUE,M8,L8)</f>
        <v>10</v>
      </c>
      <c r="H8" s="38" t="str">
        <f t="shared" si="1"/>
        <v/>
      </c>
      <c r="I8" s="50"/>
      <c r="J8" s="28"/>
      <c r="K8" s="28"/>
      <c r="L8" s="51">
        <v>10</v>
      </c>
      <c r="M8" s="52">
        <v>15</v>
      </c>
      <c r="N8" s="47" t="s">
        <v>30</v>
      </c>
      <c r="S8" s="128"/>
      <c r="T8" s="128"/>
      <c r="U8" s="128"/>
      <c r="V8" s="128"/>
      <c r="W8" s="128"/>
      <c r="X8" s="128"/>
    </row>
    <row r="9" spans="1:24" ht="17.100000000000001" customHeight="1" x14ac:dyDescent="0.2">
      <c r="A9" s="139" t="s">
        <v>31</v>
      </c>
      <c r="B9" s="140"/>
      <c r="C9" s="141"/>
      <c r="D9" s="34"/>
      <c r="E9" s="35"/>
      <c r="F9" s="36" t="str">
        <f t="shared" si="0"/>
        <v/>
      </c>
      <c r="G9" s="53"/>
      <c r="H9" s="38" t="str">
        <f t="shared" si="1"/>
        <v/>
      </c>
      <c r="I9" s="28"/>
      <c r="J9" s="31"/>
      <c r="K9" s="28"/>
      <c r="L9" s="28"/>
      <c r="M9" s="28"/>
      <c r="N9" s="28"/>
      <c r="O9" s="28"/>
      <c r="P9" s="28"/>
      <c r="R9" s="44" t="s">
        <v>32</v>
      </c>
      <c r="S9" s="128" t="s">
        <v>33</v>
      </c>
      <c r="T9" s="142"/>
      <c r="U9" s="142"/>
      <c r="V9" s="142"/>
      <c r="W9" s="142"/>
      <c r="X9" s="142"/>
    </row>
    <row r="10" spans="1:24" ht="17.100000000000001" customHeight="1" x14ac:dyDescent="0.2">
      <c r="A10" s="143" t="s">
        <v>31</v>
      </c>
      <c r="B10" s="144"/>
      <c r="C10" s="145"/>
      <c r="D10" s="54"/>
      <c r="E10" s="55"/>
      <c r="F10" s="56" t="str">
        <f t="shared" si="0"/>
        <v/>
      </c>
      <c r="G10" s="57"/>
      <c r="H10" s="58" t="str">
        <f t="shared" si="1"/>
        <v/>
      </c>
      <c r="I10" s="50"/>
      <c r="J10" s="31"/>
      <c r="K10" s="28"/>
      <c r="L10" s="28"/>
      <c r="M10" s="50"/>
      <c r="N10" s="28"/>
      <c r="O10" s="28"/>
      <c r="P10" s="28"/>
      <c r="R10" s="59"/>
      <c r="S10" s="142"/>
      <c r="T10" s="142"/>
      <c r="U10" s="142"/>
      <c r="V10" s="142"/>
      <c r="W10" s="142"/>
      <c r="X10" s="142"/>
    </row>
    <row r="11" spans="1:24" ht="26.25" customHeight="1" x14ac:dyDescent="0.2">
      <c r="A11" s="146" t="s">
        <v>34</v>
      </c>
      <c r="B11" s="147"/>
      <c r="C11" s="60"/>
      <c r="D11" s="61"/>
      <c r="E11" s="62"/>
      <c r="F11" s="25" t="str">
        <f t="shared" si="0"/>
        <v/>
      </c>
      <c r="G11" s="63">
        <f>IF(I17=1,L16,IF(I17=2,L17,IF(I17=3,L18,IF(I17=4,L19,IF(I17=5,L20,0)))))</f>
        <v>0</v>
      </c>
      <c r="H11" s="27" t="str">
        <f t="shared" si="1"/>
        <v/>
      </c>
      <c r="I11" s="7" t="s">
        <v>35</v>
      </c>
      <c r="J11" s="40" t="s">
        <v>36</v>
      </c>
      <c r="K11" s="7"/>
      <c r="L11" s="8">
        <v>45</v>
      </c>
      <c r="M11" s="41" t="s">
        <v>37</v>
      </c>
      <c r="N11" s="40" t="s">
        <v>38</v>
      </c>
      <c r="O11" s="7"/>
      <c r="P11" s="8">
        <v>2.8</v>
      </c>
      <c r="S11" s="142"/>
      <c r="T11" s="142"/>
      <c r="U11" s="142"/>
      <c r="V11" s="142"/>
      <c r="W11" s="142"/>
      <c r="X11" s="142"/>
    </row>
    <row r="12" spans="1:24" s="59" customFormat="1" ht="26.45" customHeight="1" x14ac:dyDescent="0.2">
      <c r="A12" s="126" t="s">
        <v>39</v>
      </c>
      <c r="B12" s="127"/>
      <c r="C12" s="33"/>
      <c r="D12" s="64"/>
      <c r="E12" s="35"/>
      <c r="F12" s="36" t="str">
        <f t="shared" si="0"/>
        <v/>
      </c>
      <c r="G12" s="65">
        <f>IF(M17=1,P16,IF(M17=2,P17,IF(M17=3,P18,IF(M17=4,P19,0))))</f>
        <v>0</v>
      </c>
      <c r="H12" s="38" t="str">
        <f t="shared" si="1"/>
        <v/>
      </c>
      <c r="I12" s="66">
        <v>5</v>
      </c>
      <c r="J12" s="31" t="s">
        <v>40</v>
      </c>
      <c r="K12" s="28"/>
      <c r="L12" s="43">
        <v>35</v>
      </c>
      <c r="M12" s="67">
        <v>5</v>
      </c>
      <c r="N12" s="31" t="s">
        <v>41</v>
      </c>
      <c r="O12" s="28"/>
      <c r="P12" s="43">
        <v>1.1000000000000001</v>
      </c>
      <c r="Q12" s="9"/>
      <c r="R12" s="44" t="s">
        <v>42</v>
      </c>
      <c r="S12" s="128" t="s">
        <v>43</v>
      </c>
      <c r="T12" s="138"/>
      <c r="U12" s="138"/>
      <c r="V12" s="138"/>
      <c r="W12" s="138"/>
      <c r="X12" s="138"/>
    </row>
    <row r="13" spans="1:24" ht="20.25" customHeight="1" x14ac:dyDescent="0.2">
      <c r="A13" s="124" t="s">
        <v>44</v>
      </c>
      <c r="B13" s="125"/>
      <c r="C13" s="33"/>
      <c r="D13" s="64"/>
      <c r="E13" s="35"/>
      <c r="F13" s="36" t="str">
        <f t="shared" si="0"/>
        <v/>
      </c>
      <c r="G13" s="65">
        <f>IF(M22=1,P21,IF(M22=2,P22,IF(M22=3,P23,IF(M22=4,P24,0))))</f>
        <v>0</v>
      </c>
      <c r="H13" s="38" t="str">
        <f t="shared" si="1"/>
        <v/>
      </c>
      <c r="I13" s="50"/>
      <c r="J13" s="31" t="s">
        <v>45</v>
      </c>
      <c r="K13" s="28"/>
      <c r="L13" s="43">
        <v>27</v>
      </c>
      <c r="M13" s="68"/>
      <c r="N13" s="31" t="s">
        <v>46</v>
      </c>
      <c r="O13" s="28"/>
      <c r="P13" s="43">
        <v>0.7</v>
      </c>
      <c r="S13" s="59"/>
    </row>
    <row r="14" spans="1:24" ht="26.25" customHeight="1" x14ac:dyDescent="0.2">
      <c r="A14" s="126" t="s">
        <v>47</v>
      </c>
      <c r="B14" s="127"/>
      <c r="C14" s="33"/>
      <c r="D14" s="64"/>
      <c r="E14" s="35"/>
      <c r="F14" s="36" t="str">
        <f t="shared" si="0"/>
        <v/>
      </c>
      <c r="G14" s="65">
        <f>IF(I23=1,L22,IF(I23=2,L23,IF(I23=3,L24,0)))</f>
        <v>0</v>
      </c>
      <c r="H14" s="38" t="str">
        <f t="shared" si="1"/>
        <v/>
      </c>
      <c r="I14" s="28"/>
      <c r="J14" s="31" t="s">
        <v>48</v>
      </c>
      <c r="K14" s="28"/>
      <c r="L14" s="43">
        <v>20</v>
      </c>
      <c r="M14" s="42"/>
      <c r="N14" s="31" t="s">
        <v>49</v>
      </c>
      <c r="O14" s="28"/>
      <c r="P14" s="43">
        <v>0.6</v>
      </c>
      <c r="R14" s="44" t="s">
        <v>50</v>
      </c>
      <c r="S14" s="128" t="s">
        <v>51</v>
      </c>
      <c r="T14" s="129"/>
      <c r="U14" s="129"/>
      <c r="V14" s="129"/>
      <c r="W14" s="129"/>
      <c r="X14" s="129"/>
    </row>
    <row r="15" spans="1:24" ht="20.25" customHeight="1" x14ac:dyDescent="0.2">
      <c r="A15" s="32" t="s">
        <v>52</v>
      </c>
      <c r="B15" s="33"/>
      <c r="C15" s="33"/>
      <c r="D15" s="64"/>
      <c r="E15" s="35"/>
      <c r="F15" s="36" t="str">
        <f t="shared" si="0"/>
        <v/>
      </c>
      <c r="G15" s="65">
        <f>IF(I12=1,L11,IF(I12=2,L12,IF(I12=3,L13,IF(I12=4,L14,0))))</f>
        <v>0</v>
      </c>
      <c r="H15" s="38" t="str">
        <f t="shared" si="1"/>
        <v/>
      </c>
      <c r="I15" s="17"/>
      <c r="J15" s="69"/>
      <c r="K15" s="17"/>
      <c r="L15" s="18"/>
      <c r="M15" s="42"/>
      <c r="N15" s="28"/>
      <c r="O15" s="28"/>
      <c r="P15" s="43"/>
      <c r="Q15" s="47"/>
      <c r="R15" s="59"/>
      <c r="S15" s="59"/>
    </row>
    <row r="16" spans="1:24" ht="20.25" customHeight="1" x14ac:dyDescent="0.2">
      <c r="A16" s="32" t="s">
        <v>53</v>
      </c>
      <c r="B16" s="33"/>
      <c r="C16" s="33"/>
      <c r="D16" s="64"/>
      <c r="E16" s="35"/>
      <c r="F16" s="36" t="str">
        <f t="shared" si="0"/>
        <v/>
      </c>
      <c r="G16" s="65">
        <f>IF(M12=1,P11,IF(M12=2,P12,IF(M12=3,P13,IF(M12=4,P14,0))))</f>
        <v>0</v>
      </c>
      <c r="H16" s="38" t="str">
        <f t="shared" si="1"/>
        <v/>
      </c>
      <c r="I16" s="7" t="s">
        <v>54</v>
      </c>
      <c r="J16" s="40" t="s">
        <v>55</v>
      </c>
      <c r="K16" s="7"/>
      <c r="L16" s="7">
        <v>140</v>
      </c>
      <c r="M16" s="41" t="s">
        <v>56</v>
      </c>
      <c r="N16" s="40" t="s">
        <v>55</v>
      </c>
      <c r="O16" s="7"/>
      <c r="P16" s="8">
        <v>70</v>
      </c>
      <c r="R16" s="44" t="s">
        <v>57</v>
      </c>
      <c r="S16" s="128" t="s">
        <v>58</v>
      </c>
      <c r="T16" s="128"/>
      <c r="U16" s="128"/>
      <c r="V16" s="128"/>
      <c r="W16" s="128"/>
      <c r="X16" s="128"/>
    </row>
    <row r="17" spans="1:24" ht="26.25" customHeight="1" x14ac:dyDescent="0.2">
      <c r="A17" s="126" t="s">
        <v>59</v>
      </c>
      <c r="B17" s="127"/>
      <c r="C17" s="33"/>
      <c r="D17" s="64"/>
      <c r="E17" s="35"/>
      <c r="F17" s="36" t="str">
        <f t="shared" si="0"/>
        <v/>
      </c>
      <c r="G17" s="65">
        <f>IF(I27=1,L26,IF(I27=2,L27,IF(I27=3,L28,IF(I27=4,L29,0))))</f>
        <v>0</v>
      </c>
      <c r="H17" s="38" t="str">
        <f>IF(AND(G17&gt;0,D17&gt;0),G17*D17/1000,"")</f>
        <v/>
      </c>
      <c r="I17" s="66">
        <v>6</v>
      </c>
      <c r="J17" s="31" t="s">
        <v>60</v>
      </c>
      <c r="K17" s="28"/>
      <c r="L17" s="28">
        <v>120</v>
      </c>
      <c r="M17" s="67">
        <v>5</v>
      </c>
      <c r="N17" s="31" t="s">
        <v>60</v>
      </c>
      <c r="O17" s="28"/>
      <c r="P17" s="43">
        <v>55</v>
      </c>
      <c r="S17" s="128"/>
      <c r="T17" s="128"/>
      <c r="U17" s="128"/>
      <c r="V17" s="128"/>
      <c r="W17" s="128"/>
      <c r="X17" s="128"/>
    </row>
    <row r="18" spans="1:24" ht="26.25" customHeight="1" x14ac:dyDescent="0.2">
      <c r="A18" s="126" t="s">
        <v>61</v>
      </c>
      <c r="B18" s="130"/>
      <c r="C18" s="33"/>
      <c r="D18" s="64"/>
      <c r="E18" s="35"/>
      <c r="F18" s="36" t="str">
        <f t="shared" si="0"/>
        <v/>
      </c>
      <c r="G18" s="65">
        <f>IF(M27=1,P26,IF(M27=2,P27,IF(M27=3,P28,0)))</f>
        <v>0</v>
      </c>
      <c r="H18" s="38" t="str">
        <f>IF(AND(G18&gt;0,D18&gt;0),G18*D18/1000,"")</f>
        <v/>
      </c>
      <c r="I18" s="50"/>
      <c r="J18" s="31" t="s">
        <v>62</v>
      </c>
      <c r="K18" s="28"/>
      <c r="L18" s="28">
        <v>100</v>
      </c>
      <c r="M18" s="68"/>
      <c r="N18" s="31" t="s">
        <v>62</v>
      </c>
      <c r="O18" s="28"/>
      <c r="P18" s="43">
        <v>40</v>
      </c>
    </row>
    <row r="19" spans="1:24" ht="26.25" customHeight="1" x14ac:dyDescent="0.2">
      <c r="A19" s="126" t="s">
        <v>63</v>
      </c>
      <c r="B19" s="130"/>
      <c r="C19" s="33"/>
      <c r="D19" s="64"/>
      <c r="E19" s="35"/>
      <c r="F19" s="36" t="str">
        <f t="shared" si="0"/>
        <v/>
      </c>
      <c r="G19" s="65">
        <f>IF(M31=1,P30,IF(M31=2,P31,IF(M31=3,P32,IF(M31=4,P33,0))))</f>
        <v>0</v>
      </c>
      <c r="H19" s="38" t="str">
        <f>IF(AND(G19&gt;0,D19&gt;0),G19*D19/1000,"")</f>
        <v/>
      </c>
      <c r="I19" s="28"/>
      <c r="J19" s="31" t="s">
        <v>64</v>
      </c>
      <c r="K19" s="28"/>
      <c r="L19" s="28">
        <v>85</v>
      </c>
      <c r="M19" s="42"/>
      <c r="N19" s="31" t="s">
        <v>65</v>
      </c>
      <c r="O19" s="28"/>
      <c r="P19" s="43">
        <v>30</v>
      </c>
    </row>
    <row r="20" spans="1:24" ht="16.5" customHeight="1" x14ac:dyDescent="0.2">
      <c r="A20" s="32" t="s">
        <v>66</v>
      </c>
      <c r="B20" s="33"/>
      <c r="C20" s="33"/>
      <c r="D20" s="64"/>
      <c r="E20" s="35"/>
      <c r="F20" s="36" t="str">
        <f t="shared" si="0"/>
        <v/>
      </c>
      <c r="G20" s="65">
        <f>IF(M36=1,P35,IF(M36=2,P36,IF(M36=3,P37,0)))</f>
        <v>0</v>
      </c>
      <c r="H20" s="38" t="str">
        <f>IF(AND(G20&gt;0,D20&gt;0),G20*D20/1000,"")</f>
        <v/>
      </c>
      <c r="I20" s="28"/>
      <c r="J20" s="31" t="s">
        <v>67</v>
      </c>
      <c r="K20" s="28"/>
      <c r="L20" s="28">
        <v>50</v>
      </c>
      <c r="M20" s="46"/>
      <c r="N20" s="17"/>
      <c r="O20" s="17"/>
      <c r="P20" s="18"/>
    </row>
    <row r="21" spans="1:24" ht="17.100000000000001" customHeight="1" x14ac:dyDescent="0.2">
      <c r="A21" s="32" t="s">
        <v>68</v>
      </c>
      <c r="B21" s="33"/>
      <c r="C21" s="33"/>
      <c r="D21" s="64"/>
      <c r="E21" s="35"/>
      <c r="F21" s="36" t="str">
        <f t="shared" si="0"/>
        <v/>
      </c>
      <c r="G21" s="65">
        <f>IF(I32=1,L31,IF(I32=2,L32,IF(I32=3,L33,0)))</f>
        <v>0</v>
      </c>
      <c r="H21" s="38" t="str">
        <f t="shared" ref="H21:H30" si="2">IF(AND(G21&gt;0,D21&gt;0),G21*D21,"")</f>
        <v/>
      </c>
      <c r="I21" s="17"/>
      <c r="J21" s="17"/>
      <c r="K21" s="17"/>
      <c r="L21" s="18"/>
      <c r="M21" s="42" t="s">
        <v>69</v>
      </c>
      <c r="N21" s="31" t="s">
        <v>70</v>
      </c>
      <c r="O21" s="28"/>
      <c r="P21" s="43">
        <v>60</v>
      </c>
    </row>
    <row r="22" spans="1:24" ht="17.100000000000001" customHeight="1" x14ac:dyDescent="0.2">
      <c r="A22" s="32" t="s">
        <v>71</v>
      </c>
      <c r="B22" s="33"/>
      <c r="C22" s="33"/>
      <c r="D22" s="64"/>
      <c r="E22" s="35"/>
      <c r="F22" s="36" t="str">
        <f t="shared" si="0"/>
        <v/>
      </c>
      <c r="G22" s="65">
        <f>IF(I36=1,L35,IF(I36=2,L36,IF(I36=3,L37,IF(I36=4,L38,0))))</f>
        <v>0</v>
      </c>
      <c r="H22" s="38" t="str">
        <f t="shared" si="2"/>
        <v/>
      </c>
      <c r="I22" s="28" t="s">
        <v>72</v>
      </c>
      <c r="J22" s="31" t="s">
        <v>73</v>
      </c>
      <c r="K22" s="28"/>
      <c r="L22" s="28">
        <v>65</v>
      </c>
      <c r="M22" s="67">
        <v>5</v>
      </c>
      <c r="N22" s="31" t="s">
        <v>74</v>
      </c>
      <c r="O22" s="28"/>
      <c r="P22" s="43">
        <v>35</v>
      </c>
    </row>
    <row r="23" spans="1:24" ht="17.100000000000001" customHeight="1" x14ac:dyDescent="0.2">
      <c r="A23" s="32" t="s">
        <v>75</v>
      </c>
      <c r="B23" s="33"/>
      <c r="C23" s="33"/>
      <c r="D23" s="64"/>
      <c r="E23" s="35"/>
      <c r="F23" s="36" t="str">
        <f t="shared" si="0"/>
        <v/>
      </c>
      <c r="G23" s="65">
        <f>IF(I41=1,L40,IF(I41=2,L41,0))</f>
        <v>0</v>
      </c>
      <c r="H23" s="38" t="str">
        <f t="shared" si="2"/>
        <v/>
      </c>
      <c r="I23" s="66">
        <v>4</v>
      </c>
      <c r="J23" s="31" t="s">
        <v>70</v>
      </c>
      <c r="K23" s="28"/>
      <c r="L23" s="43">
        <v>45</v>
      </c>
      <c r="M23" s="68"/>
      <c r="N23" s="31" t="s">
        <v>76</v>
      </c>
      <c r="O23" s="28"/>
      <c r="P23" s="43">
        <v>20</v>
      </c>
    </row>
    <row r="24" spans="1:24" ht="17.100000000000001" customHeight="1" x14ac:dyDescent="0.2">
      <c r="A24" s="131" t="s">
        <v>77</v>
      </c>
      <c r="B24" s="132"/>
      <c r="C24" s="133"/>
      <c r="D24" s="64"/>
      <c r="E24" s="35"/>
      <c r="F24" s="36" t="str">
        <f t="shared" si="0"/>
        <v/>
      </c>
      <c r="G24" s="70"/>
      <c r="H24" s="38" t="str">
        <f t="shared" si="2"/>
        <v/>
      </c>
      <c r="I24" s="50"/>
      <c r="J24" s="31" t="s">
        <v>78</v>
      </c>
      <c r="K24" s="28"/>
      <c r="L24" s="43">
        <v>30</v>
      </c>
      <c r="M24" s="50"/>
      <c r="N24" s="31" t="s">
        <v>79</v>
      </c>
      <c r="O24" s="28"/>
      <c r="P24" s="43">
        <v>15</v>
      </c>
    </row>
    <row r="25" spans="1:24" ht="17.100000000000001" customHeight="1" x14ac:dyDescent="0.2">
      <c r="A25" s="131"/>
      <c r="B25" s="132"/>
      <c r="C25" s="133"/>
      <c r="D25" s="64"/>
      <c r="E25" s="35"/>
      <c r="F25" s="36" t="str">
        <f t="shared" si="0"/>
        <v/>
      </c>
      <c r="G25" s="70"/>
      <c r="H25" s="38" t="str">
        <f t="shared" si="2"/>
        <v/>
      </c>
      <c r="I25" s="71"/>
      <c r="J25" s="17"/>
      <c r="K25" s="17"/>
      <c r="L25" s="18"/>
      <c r="M25" s="17"/>
      <c r="N25" s="17"/>
      <c r="O25" s="17"/>
      <c r="P25" s="18"/>
    </row>
    <row r="26" spans="1:24" ht="17.100000000000001" customHeight="1" x14ac:dyDescent="0.2">
      <c r="A26" s="32" t="s">
        <v>80</v>
      </c>
      <c r="B26" s="33"/>
      <c r="C26" s="33"/>
      <c r="D26" s="64"/>
      <c r="E26" s="35"/>
      <c r="F26" s="36" t="str">
        <f t="shared" si="0"/>
        <v/>
      </c>
      <c r="G26" s="65">
        <f>IF(D26&gt;0,6,0)</f>
        <v>0</v>
      </c>
      <c r="H26" s="38" t="str">
        <f t="shared" si="2"/>
        <v/>
      </c>
      <c r="I26" s="28" t="s">
        <v>81</v>
      </c>
      <c r="J26" s="31" t="s">
        <v>82</v>
      </c>
      <c r="K26" s="28"/>
      <c r="L26" s="43">
        <v>1644</v>
      </c>
      <c r="M26" s="41" t="s">
        <v>83</v>
      </c>
      <c r="N26" s="40" t="s">
        <v>84</v>
      </c>
      <c r="O26" s="7"/>
      <c r="P26" s="8">
        <v>279</v>
      </c>
    </row>
    <row r="27" spans="1:24" ht="17.100000000000001" customHeight="1" x14ac:dyDescent="0.2">
      <c r="A27" s="32" t="s">
        <v>85</v>
      </c>
      <c r="B27" s="33"/>
      <c r="C27" s="33"/>
      <c r="D27" s="64"/>
      <c r="E27" s="35"/>
      <c r="F27" s="36" t="str">
        <f t="shared" si="0"/>
        <v/>
      </c>
      <c r="G27" s="65">
        <f>IF(D27&gt;0,2.5,0)</f>
        <v>0</v>
      </c>
      <c r="H27" s="38" t="str">
        <f t="shared" si="2"/>
        <v/>
      </c>
      <c r="I27" s="66">
        <v>5</v>
      </c>
      <c r="J27" s="31" t="s">
        <v>86</v>
      </c>
      <c r="K27" s="28"/>
      <c r="L27" s="43">
        <v>798</v>
      </c>
      <c r="M27" s="67">
        <v>4</v>
      </c>
      <c r="N27" s="31" t="s">
        <v>87</v>
      </c>
      <c r="O27" s="28"/>
      <c r="P27" s="43">
        <v>220</v>
      </c>
    </row>
    <row r="28" spans="1:24" ht="17.100000000000001" customHeight="1" x14ac:dyDescent="0.2">
      <c r="A28" s="32" t="s">
        <v>88</v>
      </c>
      <c r="B28" s="33"/>
      <c r="C28" s="33"/>
      <c r="D28" s="64"/>
      <c r="E28" s="35"/>
      <c r="F28" s="36" t="str">
        <f t="shared" si="0"/>
        <v/>
      </c>
      <c r="G28" s="65">
        <f>IF(D28&gt;0,20,0)</f>
        <v>0</v>
      </c>
      <c r="H28" s="38" t="str">
        <f t="shared" si="2"/>
        <v/>
      </c>
      <c r="I28" s="50"/>
      <c r="J28" s="31" t="s">
        <v>84</v>
      </c>
      <c r="K28" s="28"/>
      <c r="L28" s="43">
        <v>508</v>
      </c>
      <c r="M28" s="68"/>
      <c r="N28" s="31" t="s">
        <v>89</v>
      </c>
      <c r="O28" s="28"/>
      <c r="P28" s="43">
        <v>168</v>
      </c>
    </row>
    <row r="29" spans="1:24" ht="17.100000000000001" customHeight="1" x14ac:dyDescent="0.2">
      <c r="A29" s="134" t="s">
        <v>90</v>
      </c>
      <c r="B29" s="135"/>
      <c r="C29" s="33"/>
      <c r="D29" s="64"/>
      <c r="E29" s="35"/>
      <c r="F29" s="36" t="str">
        <f t="shared" si="0"/>
        <v/>
      </c>
      <c r="G29" s="65">
        <f>IF(M40=1,P39,IF(M40=2,P40,0))</f>
        <v>0</v>
      </c>
      <c r="H29" s="38" t="str">
        <f t="shared" si="2"/>
        <v/>
      </c>
      <c r="I29" s="28"/>
      <c r="J29" s="31" t="s">
        <v>87</v>
      </c>
      <c r="K29" s="28"/>
      <c r="L29" s="43">
        <v>288</v>
      </c>
      <c r="M29" s="46"/>
      <c r="N29" s="17"/>
      <c r="O29" s="17"/>
      <c r="P29" s="18"/>
    </row>
    <row r="30" spans="1:24" ht="17.45" customHeight="1" thickBot="1" x14ac:dyDescent="0.25">
      <c r="A30" s="136" t="s">
        <v>91</v>
      </c>
      <c r="B30" s="137"/>
      <c r="C30" s="72"/>
      <c r="D30" s="73"/>
      <c r="E30" s="74"/>
      <c r="F30" s="75" t="str">
        <f t="shared" si="0"/>
        <v/>
      </c>
      <c r="G30" s="76">
        <f>IF(M41=1,Q39,IF(M41=2,Q40,0))</f>
        <v>0</v>
      </c>
      <c r="H30" s="77" t="str">
        <f t="shared" si="2"/>
        <v/>
      </c>
      <c r="I30" s="46"/>
      <c r="J30" s="17"/>
      <c r="K30" s="17"/>
      <c r="L30" s="18"/>
      <c r="M30" s="41" t="s">
        <v>92</v>
      </c>
      <c r="N30" s="40" t="s">
        <v>86</v>
      </c>
      <c r="O30" s="7"/>
      <c r="P30" s="8">
        <v>291</v>
      </c>
    </row>
    <row r="31" spans="1:24" ht="17.100000000000001" customHeight="1" x14ac:dyDescent="0.2">
      <c r="A31" s="78"/>
      <c r="B31" s="79"/>
      <c r="C31" s="80" t="s">
        <v>93</v>
      </c>
      <c r="D31" s="122">
        <f>SUM(F3:F30)</f>
        <v>0</v>
      </c>
      <c r="E31" s="123"/>
      <c r="F31" s="81" t="s">
        <v>94</v>
      </c>
      <c r="G31" s="82"/>
      <c r="H31" s="83"/>
      <c r="I31" s="84" t="s">
        <v>95</v>
      </c>
      <c r="J31" s="31" t="s">
        <v>96</v>
      </c>
      <c r="K31" s="28"/>
      <c r="L31" s="43">
        <v>17</v>
      </c>
      <c r="M31" s="67">
        <v>5</v>
      </c>
      <c r="N31" s="31" t="s">
        <v>97</v>
      </c>
      <c r="O31" s="28"/>
      <c r="P31" s="43">
        <v>143</v>
      </c>
    </row>
    <row r="32" spans="1:24" ht="17.100000000000001" customHeight="1" x14ac:dyDescent="0.2">
      <c r="A32" s="85"/>
      <c r="B32" s="86"/>
      <c r="C32" s="87" t="s">
        <v>98</v>
      </c>
      <c r="D32" s="112"/>
      <c r="E32" s="113"/>
      <c r="F32" s="88"/>
      <c r="G32" s="13"/>
      <c r="H32" s="114">
        <f>IF(J44=1,L45*M45+L46*M46+L47*M47,L45*N45+L46*N46+L47*N47)</f>
        <v>0</v>
      </c>
      <c r="I32" s="89">
        <v>4</v>
      </c>
      <c r="J32" s="31" t="s">
        <v>99</v>
      </c>
      <c r="K32" s="28"/>
      <c r="L32" s="43">
        <v>10</v>
      </c>
      <c r="M32" s="68"/>
      <c r="N32" s="31" t="s">
        <v>100</v>
      </c>
      <c r="O32" s="28"/>
      <c r="P32" s="43">
        <v>103</v>
      </c>
    </row>
    <row r="33" spans="1:17" ht="17.100000000000001" customHeight="1" thickBot="1" x14ac:dyDescent="0.25">
      <c r="A33" s="85"/>
      <c r="B33" s="86"/>
      <c r="C33" s="90" t="s">
        <v>101</v>
      </c>
      <c r="D33" s="116">
        <f>D31-D32</f>
        <v>0</v>
      </c>
      <c r="E33" s="117"/>
      <c r="F33" s="91"/>
      <c r="G33" s="92"/>
      <c r="H33" s="115"/>
      <c r="I33" s="42"/>
      <c r="J33" s="31" t="s">
        <v>102</v>
      </c>
      <c r="K33" s="28"/>
      <c r="L33" s="43">
        <v>8</v>
      </c>
      <c r="M33" s="68"/>
      <c r="N33" s="31" t="s">
        <v>103</v>
      </c>
      <c r="O33" s="28"/>
      <c r="P33" s="43">
        <v>79</v>
      </c>
    </row>
    <row r="34" spans="1:17" ht="17.100000000000001" customHeight="1" x14ac:dyDescent="0.2">
      <c r="A34" s="93"/>
      <c r="B34" s="94"/>
      <c r="C34" s="95" t="s">
        <v>104</v>
      </c>
      <c r="D34" s="118"/>
      <c r="E34" s="119"/>
      <c r="F34" s="96" t="s">
        <v>105</v>
      </c>
      <c r="G34" s="97"/>
      <c r="H34" s="98">
        <f>SUM(H3:H30)+H32</f>
        <v>0</v>
      </c>
      <c r="I34" s="42"/>
      <c r="J34" s="31"/>
      <c r="K34" s="28"/>
      <c r="L34" s="43"/>
      <c r="M34" s="42"/>
      <c r="N34" s="28"/>
      <c r="O34" s="28"/>
      <c r="P34" s="43"/>
    </row>
    <row r="35" spans="1:17" ht="17.100000000000001" customHeight="1" thickBot="1" x14ac:dyDescent="0.25">
      <c r="A35" s="93"/>
      <c r="B35" s="94"/>
      <c r="C35" s="99" t="s">
        <v>106</v>
      </c>
      <c r="D35" s="120">
        <f>D33-D34</f>
        <v>0</v>
      </c>
      <c r="E35" s="121"/>
      <c r="F35" s="100" t="s">
        <v>107</v>
      </c>
      <c r="G35" s="101">
        <f>H34/2000</f>
        <v>0</v>
      </c>
      <c r="H35" s="102" t="s">
        <v>108</v>
      </c>
      <c r="I35" s="41" t="s">
        <v>109</v>
      </c>
      <c r="J35" s="40" t="s">
        <v>110</v>
      </c>
      <c r="K35" s="7"/>
      <c r="L35" s="8">
        <v>35</v>
      </c>
      <c r="M35" s="41" t="s">
        <v>111</v>
      </c>
      <c r="N35" s="40" t="s">
        <v>86</v>
      </c>
      <c r="O35" s="7"/>
      <c r="P35" s="8">
        <v>255</v>
      </c>
    </row>
    <row r="36" spans="1:17" ht="17.100000000000001" customHeight="1" x14ac:dyDescent="0.2">
      <c r="I36" s="67">
        <v>5</v>
      </c>
      <c r="J36" s="31" t="s">
        <v>112</v>
      </c>
      <c r="K36" s="28"/>
      <c r="L36" s="43">
        <v>22</v>
      </c>
      <c r="M36" s="67">
        <v>4</v>
      </c>
      <c r="N36" s="31" t="s">
        <v>113</v>
      </c>
      <c r="O36" s="28"/>
      <c r="P36" s="43">
        <v>202</v>
      </c>
    </row>
    <row r="37" spans="1:17" ht="17.100000000000001" customHeight="1" x14ac:dyDescent="0.2">
      <c r="I37" s="68"/>
      <c r="J37" s="31" t="s">
        <v>114</v>
      </c>
      <c r="K37" s="28"/>
      <c r="L37" s="43">
        <v>15</v>
      </c>
      <c r="M37" s="42"/>
      <c r="N37" s="31" t="s">
        <v>100</v>
      </c>
      <c r="O37" s="28"/>
      <c r="P37" s="43">
        <v>161</v>
      </c>
    </row>
    <row r="38" spans="1:17" ht="17.100000000000001" customHeight="1" x14ac:dyDescent="0.2">
      <c r="I38" s="68"/>
      <c r="J38" s="31" t="s">
        <v>115</v>
      </c>
      <c r="K38" s="28"/>
      <c r="L38" s="43">
        <v>12</v>
      </c>
      <c r="M38" s="42"/>
      <c r="N38" s="28"/>
      <c r="O38" s="28"/>
      <c r="P38" s="43"/>
    </row>
    <row r="39" spans="1:17" ht="17.100000000000001" customHeight="1" x14ac:dyDescent="0.2">
      <c r="E39" s="103"/>
      <c r="I39" s="42"/>
      <c r="J39" s="28"/>
      <c r="K39" s="28"/>
      <c r="L39" s="28"/>
      <c r="M39" s="41" t="s">
        <v>116</v>
      </c>
      <c r="N39" s="40" t="s">
        <v>117</v>
      </c>
      <c r="O39" s="7"/>
      <c r="P39" s="7">
        <v>60</v>
      </c>
      <c r="Q39" s="8">
        <v>86</v>
      </c>
    </row>
    <row r="40" spans="1:17" ht="17.100000000000001" customHeight="1" x14ac:dyDescent="0.2">
      <c r="I40" s="41" t="s">
        <v>118</v>
      </c>
      <c r="J40" s="7" t="s">
        <v>119</v>
      </c>
      <c r="K40" s="7"/>
      <c r="L40" s="7">
        <v>70</v>
      </c>
      <c r="M40" s="67">
        <v>3</v>
      </c>
      <c r="N40" s="31" t="s">
        <v>120</v>
      </c>
      <c r="O40" s="28"/>
      <c r="P40" s="28">
        <v>75</v>
      </c>
      <c r="Q40" s="104">
        <v>106</v>
      </c>
    </row>
    <row r="41" spans="1:17" ht="17.100000000000001" customHeight="1" x14ac:dyDescent="0.2">
      <c r="C41" s="105" t="s">
        <v>121</v>
      </c>
      <c r="D41" s="106"/>
      <c r="E41" s="106"/>
      <c r="F41" s="106"/>
      <c r="G41" s="106"/>
      <c r="H41" s="106"/>
      <c r="I41" s="66">
        <v>3</v>
      </c>
      <c r="J41" s="28" t="s">
        <v>122</v>
      </c>
      <c r="K41" s="28"/>
      <c r="L41" s="28">
        <v>50</v>
      </c>
      <c r="M41" s="107">
        <v>3</v>
      </c>
      <c r="N41" s="17"/>
      <c r="O41" s="17"/>
      <c r="P41" s="17"/>
      <c r="Q41" s="18"/>
    </row>
    <row r="42" spans="1:17" ht="17.100000000000001" customHeight="1" x14ac:dyDescent="0.2">
      <c r="I42" s="46"/>
      <c r="J42" s="17"/>
      <c r="K42" s="17"/>
      <c r="L42" s="18"/>
      <c r="M42" s="28"/>
      <c r="N42" s="28"/>
      <c r="O42" s="28"/>
      <c r="P42" s="28"/>
    </row>
    <row r="43" spans="1:17" ht="17.100000000000001" customHeight="1" x14ac:dyDescent="0.2">
      <c r="M43" s="28"/>
      <c r="N43" s="28"/>
      <c r="O43" s="28"/>
      <c r="P43" s="28"/>
    </row>
    <row r="44" spans="1:17" ht="17.100000000000001" customHeight="1" x14ac:dyDescent="0.2">
      <c r="I44" s="41" t="s">
        <v>123</v>
      </c>
      <c r="J44" s="108">
        <v>2</v>
      </c>
      <c r="M44" s="9" t="s">
        <v>124</v>
      </c>
      <c r="N44" s="9" t="s">
        <v>125</v>
      </c>
    </row>
    <row r="45" spans="1:17" ht="17.100000000000001" customHeight="1" x14ac:dyDescent="0.2">
      <c r="I45" s="41" t="s">
        <v>126</v>
      </c>
      <c r="J45" s="109">
        <f>SUM(D3:D10)</f>
        <v>0</v>
      </c>
      <c r="K45" s="41" t="s">
        <v>127</v>
      </c>
      <c r="L45" s="108">
        <f>IF(J45&gt;10,10,J45)</f>
        <v>0</v>
      </c>
      <c r="M45" s="7">
        <v>48</v>
      </c>
      <c r="N45" s="8">
        <v>23</v>
      </c>
    </row>
    <row r="46" spans="1:17" ht="17.100000000000001" customHeight="1" x14ac:dyDescent="0.2">
      <c r="I46" s="42"/>
      <c r="J46" s="28"/>
      <c r="K46" s="42" t="s">
        <v>128</v>
      </c>
      <c r="L46" s="110">
        <f>IF(AND(J45&gt;10,J45&lt;=30),J45-10,IF(J45&gt;30,20,0))</f>
        <v>0</v>
      </c>
      <c r="M46" s="28">
        <v>25</v>
      </c>
      <c r="N46" s="43">
        <v>17</v>
      </c>
    </row>
    <row r="47" spans="1:17" ht="17.100000000000001" customHeight="1" x14ac:dyDescent="0.2">
      <c r="I47" s="46"/>
      <c r="J47" s="17"/>
      <c r="K47" s="46" t="s">
        <v>129</v>
      </c>
      <c r="L47" s="111">
        <f>IF(AND(J45&gt;30,J45&lt;=50),J45-L45-L46,IF(J45&gt;50,20,0))</f>
        <v>0</v>
      </c>
      <c r="M47" s="17">
        <v>18</v>
      </c>
      <c r="N47" s="18">
        <v>14</v>
      </c>
    </row>
  </sheetData>
  <sheetProtection sheet="1" objects="1" scenarios="1"/>
  <mergeCells count="24">
    <mergeCell ref="A12:B12"/>
    <mergeCell ref="S12:X12"/>
    <mergeCell ref="S4:X8"/>
    <mergeCell ref="A9:C9"/>
    <mergeCell ref="S9:X11"/>
    <mergeCell ref="A10:C10"/>
    <mergeCell ref="A11:B11"/>
    <mergeCell ref="D31:E31"/>
    <mergeCell ref="A13:B13"/>
    <mergeCell ref="A14:B14"/>
    <mergeCell ref="S14:X14"/>
    <mergeCell ref="S16:X17"/>
    <mergeCell ref="A17:B17"/>
    <mergeCell ref="A18:B18"/>
    <mergeCell ref="A19:B19"/>
    <mergeCell ref="A24:C24"/>
    <mergeCell ref="A25:C25"/>
    <mergeCell ref="A29:B29"/>
    <mergeCell ref="A30:B30"/>
    <mergeCell ref="D32:E32"/>
    <mergeCell ref="H32:H33"/>
    <mergeCell ref="D33:E33"/>
    <mergeCell ref="D34:E34"/>
    <mergeCell ref="D35:E35"/>
  </mergeCells>
  <pageMargins left="0.78740157480314965" right="0.23622047244094491" top="0.78740157480314965" bottom="0.39370078740157483" header="0.31496062992125984" footer="0.11811023622047245"/>
  <pageSetup paperSize="9" orientation="portrait" r:id="rId1"/>
  <headerFooter>
    <oddHeader>&amp;C&amp;"Arial,Fett"Beiblatt Arbeitszeitermittlung in der Förderungsabwicklung&amp;"Arial,Standard"
&amp;8Standardisierte Werte für Oberösterreich, LE 2014-2020</oddHeader>
    <oddFooter>&amp;R&amp;8&amp;F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971550</xdr:colOff>
                    <xdr:row>14</xdr:row>
                    <xdr:rowOff>9525</xdr:rowOff>
                  </from>
                  <to>
                    <xdr:col>3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971550</xdr:colOff>
                    <xdr:row>10</xdr:row>
                    <xdr:rowOff>9525</xdr:rowOff>
                  </from>
                  <to>
                    <xdr:col>3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971550</xdr:colOff>
                    <xdr:row>15</xdr:row>
                    <xdr:rowOff>9525</xdr:rowOff>
                  </from>
                  <to>
                    <xdr:col>3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</xdr:col>
                    <xdr:colOff>971550</xdr:colOff>
                    <xdr:row>11</xdr:row>
                    <xdr:rowOff>9525</xdr:rowOff>
                  </from>
                  <to>
                    <xdr:col>3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1</xdr:col>
                    <xdr:colOff>971550</xdr:colOff>
                    <xdr:row>12</xdr:row>
                    <xdr:rowOff>9525</xdr:rowOff>
                  </from>
                  <to>
                    <xdr:col>3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</xdr:col>
                    <xdr:colOff>971550</xdr:colOff>
                    <xdr:row>13</xdr:row>
                    <xdr:rowOff>9525</xdr:rowOff>
                  </from>
                  <to>
                    <xdr:col>3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1</xdr:col>
                    <xdr:colOff>971550</xdr:colOff>
                    <xdr:row>16</xdr:row>
                    <xdr:rowOff>9525</xdr:rowOff>
                  </from>
                  <to>
                    <xdr:col>3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1</xdr:col>
                    <xdr:colOff>971550</xdr:colOff>
                    <xdr:row>17</xdr:row>
                    <xdr:rowOff>9525</xdr:rowOff>
                  </from>
                  <to>
                    <xdr:col>3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 moveWithCells="1">
                  <from>
                    <xdr:col>1</xdr:col>
                    <xdr:colOff>971550</xdr:colOff>
                    <xdr:row>18</xdr:row>
                    <xdr:rowOff>9525</xdr:rowOff>
                  </from>
                  <to>
                    <xdr:col>3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Drop Down 10">
              <controlPr defaultSize="0" autoLine="0" autoPict="0">
                <anchor moveWithCells="1">
                  <from>
                    <xdr:col>1</xdr:col>
                    <xdr:colOff>971550</xdr:colOff>
                    <xdr:row>19</xdr:row>
                    <xdr:rowOff>9525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Drop Down 11">
              <controlPr defaultSize="0" autoLine="0" autoPict="0">
                <anchor moveWithCells="1">
                  <from>
                    <xdr:col>1</xdr:col>
                    <xdr:colOff>971550</xdr:colOff>
                    <xdr:row>21</xdr:row>
                    <xdr:rowOff>9525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Drop Down 12">
              <controlPr defaultSize="0" autoLine="0" autoPict="0">
                <anchor moveWithCells="1">
                  <from>
                    <xdr:col>1</xdr:col>
                    <xdr:colOff>971550</xdr:colOff>
                    <xdr:row>29</xdr:row>
                    <xdr:rowOff>9525</xdr:rowOff>
                  </from>
                  <to>
                    <xdr:col>3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19050</xdr:rowOff>
                  </from>
                  <to>
                    <xdr:col>7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200025</xdr:rowOff>
                  </from>
                  <to>
                    <xdr:col>7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Drop Down 15">
              <controlPr defaultSize="0" autoLine="0" autoPict="0">
                <anchor moveWithCells="1">
                  <from>
                    <xdr:col>1</xdr:col>
                    <xdr:colOff>971550</xdr:colOff>
                    <xdr:row>22</xdr:row>
                    <xdr:rowOff>9525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66675</xdr:colOff>
                    <xdr:row>0</xdr:row>
                    <xdr:rowOff>0</xdr:rowOff>
                  </from>
                  <to>
                    <xdr:col>3</xdr:col>
                    <xdr:colOff>209550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66675</xdr:colOff>
                    <xdr:row>1</xdr:row>
                    <xdr:rowOff>0</xdr:rowOff>
                  </from>
                  <to>
                    <xdr:col>3</xdr:col>
                    <xdr:colOff>209550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Drop Down 18">
              <controlPr defaultSize="0" autoLine="0" autoPict="0">
                <anchor moveWithCells="1">
                  <from>
                    <xdr:col>1</xdr:col>
                    <xdr:colOff>971550</xdr:colOff>
                    <xdr:row>20</xdr:row>
                    <xdr:rowOff>9525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Drop Down 19">
              <controlPr defaultSize="0" autoLine="0" autoPict="0">
                <anchor moveWithCells="1">
                  <from>
                    <xdr:col>1</xdr:col>
                    <xdr:colOff>971550</xdr:colOff>
                    <xdr:row>2</xdr:row>
                    <xdr:rowOff>9525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Drop Down 20">
              <controlPr defaultSize="0" autoLine="0" autoPict="0">
                <anchor moveWithCells="1">
                  <from>
                    <xdr:col>1</xdr:col>
                    <xdr:colOff>971550</xdr:colOff>
                    <xdr:row>6</xdr:row>
                    <xdr:rowOff>9525</xdr:rowOff>
                  </from>
                  <to>
                    <xdr:col>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Drop Down 21">
              <controlPr defaultSize="0" autoLine="0" autoPict="0">
                <anchor moveWithCells="1">
                  <from>
                    <xdr:col>1</xdr:col>
                    <xdr:colOff>971550</xdr:colOff>
                    <xdr:row>28</xdr:row>
                    <xdr:rowOff>9525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F191C3570B5342BC04E92EC2B896A8" ma:contentTypeVersion="21" ma:contentTypeDescription="Ein neues Dokument erstellen." ma:contentTypeScope="" ma:versionID="95583636c7accb6b5b4c10d17103f865">
  <xsd:schema xmlns:xsd="http://www.w3.org/2001/XMLSchema" xmlns:xs="http://www.w3.org/2001/XMLSchema" xmlns:p="http://schemas.microsoft.com/office/2006/metadata/properties" xmlns:ns2="4802bc48-f700-45cd-96bf-5419fb661adf" xmlns:ns3="7231bce4-479c-4561-965f-05f9c0e0d000" xmlns:ns4="http://schemas.microsoft.com/sharepoint/v4" xmlns:ns5="d4048c27-69ce-44af-ab51-a046c255f685" targetNamespace="http://schemas.microsoft.com/office/2006/metadata/properties" ma:root="true" ma:fieldsID="c0c82338301afd04702372ec43f9e2d7" ns2:_="" ns3:_="" ns4:_="" ns5:_="">
    <xsd:import namespace="4802bc48-f700-45cd-96bf-5419fb661adf"/>
    <xsd:import namespace="7231bce4-479c-4561-965f-05f9c0e0d000"/>
    <xsd:import namespace="http://schemas.microsoft.com/sharepoint/v4"/>
    <xsd:import namespace="d4048c27-69ce-44af-ab51-a046c255f685"/>
    <xsd:element name="properties">
      <xsd:complexType>
        <xsd:sequence>
          <xsd:element name="documentManagement">
            <xsd:complexType>
              <xsd:all>
                <xsd:element ref="ns2:Kunden" minOccurs="0"/>
                <xsd:element ref="ns2:Dienststelle" minOccurs="0"/>
                <xsd:element ref="ns2:LK_SP_Version" minOccurs="0"/>
                <xsd:element ref="ns2:LK_SP_Geaendert" minOccurs="0"/>
                <xsd:element ref="ns2:TaxCatchAll" minOccurs="0"/>
                <xsd:element ref="ns2:TaxCatchAllLabel" minOccurs="0"/>
                <xsd:element ref="ns2:ProduktTaxHTField0" minOccurs="0"/>
                <xsd:element ref="ns3:ProduktTaxHTField0" minOccurs="0"/>
                <xsd:element ref="ns4:IconOverlay" minOccurs="0"/>
                <xsd:element ref="ns2:KlassifizierungTaxHTField0" minOccurs="0"/>
                <xsd:element ref="ns5:Original_Datei" minOccurs="0"/>
                <xsd:element ref="ns2:T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2bc48-f700-45cd-96bf-5419fb661adf" elementFormDefault="qualified">
    <xsd:import namespace="http://schemas.microsoft.com/office/2006/documentManagement/types"/>
    <xsd:import namespace="http://schemas.microsoft.com/office/infopath/2007/PartnerControls"/>
    <xsd:element name="Kunden" ma:index="3" nillable="true" ma:displayName="Kunden" ma:default="0" ma:description="Diese Information darf an Kunden weitergegeben werden." ma:internalName="Kunden">
      <xsd:simpleType>
        <xsd:restriction base="dms:Boolean"/>
      </xsd:simpleType>
    </xsd:element>
    <xsd:element name="Dienststelle" ma:index="5" nillable="true" ma:displayName="Dienststelle" ma:internalName="Dienststelle" ma:readOnly="false">
      <xsd:simpleType>
        <xsd:restriction base="dms:Text">
          <xsd:maxLength value="255"/>
        </xsd:restriction>
      </xsd:simpleType>
    </xsd:element>
    <xsd:element name="LK_SP_Version" ma:index="7" nillable="true" ma:displayName="LK_SP_Version" ma:hidden="true" ma:internalName="LK_SP_Version" ma:readOnly="false">
      <xsd:simpleType>
        <xsd:restriction base="dms:Text">
          <xsd:maxLength value="8"/>
        </xsd:restriction>
      </xsd:simpleType>
    </xsd:element>
    <xsd:element name="LK_SP_Geaendert" ma:index="8" nillable="true" ma:displayName="LK_SP_Geaendert" ma:hidden="true" ma:internalName="LK_SP_Geaendert" ma:readOnly="false">
      <xsd:simpleType>
        <xsd:restriction base="dms:Text">
          <xsd:maxLength value="22"/>
        </xsd:restriction>
      </xsd:simpleType>
    </xsd:element>
    <xsd:element name="TaxCatchAll" ma:index="9" nillable="true" ma:displayName="Taxonomiespalte &quot;Alle abfangen&quot;" ma:hidden="true" ma:list="{a0774353-b0aa-4c3c-9688-1488cfab528e}" ma:internalName="TaxCatchAll" ma:showField="CatchAllData" ma:web="4802bc48-f700-45cd-96bf-5419fb661a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hidden="true" ma:list="{a0774353-b0aa-4c3c-9688-1488cfab528e}" ma:internalName="TaxCatchAllLabel" ma:readOnly="true" ma:showField="CatchAllDataLabel" ma:web="4802bc48-f700-45cd-96bf-5419fb661a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ktTaxHTField0" ma:index="12" nillable="true" ma:taxonomy="true" ma:internalName="ProduktTaxHTField0" ma:taxonomyFieldName="Produkt" ma:displayName="Produkt" ma:indexed="true" ma:default="" ma:fieldId="{876cd537-fb82-4fac-aa15-53e99c509c6b}" ma:sspId="abf9c73d-6d8f-4424-b05a-a92ebac54cac" ma:termSetId="d395f4bb-5557-4036-be53-f628fa069a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lassifizierungTaxHTField0" ma:index="20" nillable="true" ma:taxonomy="true" ma:internalName="KlassifizierungTaxHTField0" ma:taxonomyFieldName="Klassifizierung" ma:displayName="Klassifizierung" ma:indexed="true" ma:default="" ma:fieldId="{6688fbe1-0258-43be-95ee-530d96d6da12}" ma:sspId="abf9c73d-6d8f-4424-b05a-a92ebac54cac" ma:termSetId="56542548-dc65-41b6-b844-3083f4b666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22" nillable="true" ma:displayName="Team" ma:default="0" ma:description="Diese Information wird nur Mitarbeitern des eigenen Teams angezeigt." ma:internalName="Team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1bce4-479c-4561-965f-05f9c0e0d000" elementFormDefault="qualified">
    <xsd:import namespace="http://schemas.microsoft.com/office/2006/documentManagement/types"/>
    <xsd:import namespace="http://schemas.microsoft.com/office/infopath/2007/PartnerControls"/>
    <xsd:element name="ProduktTaxHTField0" ma:index="16" nillable="true" ma:displayName="Produkt_0" ma:hidden="true" ma:internalName="ProduktTaxHTField0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48c27-69ce-44af-ab51-a046c255f685" elementFormDefault="qualified">
    <xsd:import namespace="http://schemas.microsoft.com/office/2006/documentManagement/types"/>
    <xsd:import namespace="http://schemas.microsoft.com/office/infopath/2007/PartnerControls"/>
    <xsd:element name="Original_Datei" ma:index="21" nillable="true" ma:displayName="Original_Datei" ma:internalName="Original_Datei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altstyp"/>
        <xsd:element ref="dc:title" minOccurs="0" maxOccurs="1" ma:index="1" ma:displayName="Titel"/>
        <xsd:element ref="dc:subject" minOccurs="0" maxOccurs="1"/>
        <xsd:element ref="dc:description" minOccurs="0" maxOccurs="1" ma:index="6" ma:displayName="Kommentare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K_SP_Version xmlns="4802bc48-f700-45cd-96bf-5419fb661adf" xsi:nil="true"/>
    <KlassifizierungTaxHTField0 xmlns="4802bc48-f700-45cd-96bf-5419fb661a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BerDok-extern</TermName>
          <TermId xmlns="http://schemas.microsoft.com/office/infopath/2007/PartnerControls">9095cda6-5860-4233-b9a6-1b6fa07fa0f8</TermId>
        </TermInfo>
      </Terms>
    </KlassifizierungTaxHTField0>
    <TaxCatchAll xmlns="4802bc48-f700-45cd-96bf-5419fb661adf">
      <Value>148</Value>
      <Value>157</Value>
    </TaxCatchAll>
    <IconOverlay xmlns="http://schemas.microsoft.com/sharepoint/v4" xsi:nil="true"/>
    <ProduktTaxHTField0 xmlns="4802bc48-f700-45cd-96bf-5419fb661a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Agrarische Förderungen [2.1.2.7]</TermName>
          <TermId xmlns="http://schemas.microsoft.com/office/infopath/2007/PartnerControls">0e2f2bed-d42a-4c94-8db4-a824d0cc8830</TermId>
        </TermInfo>
      </Terms>
    </ProduktTaxHTField0>
    <LK_SP_Geaendert xmlns="4802bc48-f700-45cd-96bf-5419fb661adf" xsi:nil="true"/>
    <ProduktTaxHTField0 xmlns="7231bce4-479c-4561-965f-05f9c0e0d000" xsi:nil="true"/>
    <Kunden xmlns="4802bc48-f700-45cd-96bf-5419fb661adf">true</Kunden>
    <Dienststelle xmlns="4802bc48-f700-45cd-96bf-5419fb661adf">Bildung und Beratung</Dienststelle>
    <Original_Datei xmlns="d4048c27-69ce-44af-ab51-a046c255f685">
      <Url xsi:nil="true"/>
      <Description xsi:nil="true"/>
    </Original_Datei>
    <Team xmlns="4802bc48-f700-45cd-96bf-5419fb661adf">false</Team>
  </documentManagement>
</p:properties>
</file>

<file path=customXml/itemProps1.xml><?xml version="1.0" encoding="utf-8"?>
<ds:datastoreItem xmlns:ds="http://schemas.openxmlformats.org/officeDocument/2006/customXml" ds:itemID="{4BFAEDCF-8BB2-472B-99C5-27F113111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2bc48-f700-45cd-96bf-5419fb661adf"/>
    <ds:schemaRef ds:uri="7231bce4-479c-4561-965f-05f9c0e0d000"/>
    <ds:schemaRef ds:uri="http://schemas.microsoft.com/sharepoint/v4"/>
    <ds:schemaRef ds:uri="d4048c27-69ce-44af-ab51-a046c255f6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5C8781-AD39-41FF-82EA-F3E6D7D742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2ABF7-AC13-41EA-9CC8-DA8EA51066C7}">
  <ds:schemaRefs>
    <ds:schemaRef ds:uri="http://schemas.microsoft.com/sharepoint/v4"/>
    <ds:schemaRef ds:uri="http://www.w3.org/XML/1998/namespace"/>
    <ds:schemaRef ds:uri="http://purl.org/dc/terms/"/>
    <ds:schemaRef ds:uri="7231bce4-479c-4561-965f-05f9c0e0d000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4802bc48-f700-45cd-96bf-5419fb661adf"/>
    <ds:schemaRef ds:uri="http://schemas.microsoft.com/office/infopath/2007/PartnerControls"/>
    <ds:schemaRef ds:uri="http://schemas.openxmlformats.org/package/2006/metadata/core-properties"/>
    <ds:schemaRef ds:uri="d4048c27-69ce-44af-ab51-a046c255f6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Akh_DB_EK</vt:lpstr>
      <vt:lpstr>Akh_DB_EK!Druckbereich</vt:lpstr>
    </vt:vector>
  </TitlesOfParts>
  <Company>Land Oberösterreich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BAK_Blatt_Excel</dc:title>
  <dc:creator>Lang, Franz</dc:creator>
  <dc:description>Stundenwerte Geflügel aktualisiert</dc:description>
  <cp:lastModifiedBy>Riegler Johannes</cp:lastModifiedBy>
  <dcterms:created xsi:type="dcterms:W3CDTF">2014-11-20T08:35:38Z</dcterms:created>
  <dcterms:modified xsi:type="dcterms:W3CDTF">2016-12-07T12:49:49Z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0x010100C7F191C3570B5342BC04E92EC2B896A8</vt:lpwstr>
  </property>
  <property fmtid="{D5CDD505-2E9C-101B-9397-08002B2CF9AE}" pid="3" name="Klassifizierung">
    <vt:lpwstr>148;#BerDok-extern|9095cda6-5860-4233-b9a6-1b6fa07fa0f8</vt:lpwstr>
  </property>
  <property fmtid="{D5CDD505-2E9C-101B-9397-08002B2CF9AE}" pid="4" name="Produkt">
    <vt:lpwstr>157;#Agrarische Förderungen [2.1.2.7]|0e2f2bed-d42a-4c94-8db4-a824d0cc8830</vt:lpwstr>
  </property>
</Properties>
</file>